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2040" windowWidth="15600" windowHeight="9840" tabRatio="961" firstSheet="14" activeTab="24"/>
  </bookViews>
  <sheets>
    <sheet name="справочник" sheetId="21" r:id="rId1"/>
    <sheet name="ФОТ" sheetId="5" r:id="rId2"/>
    <sheet name="командировки" sheetId="6" r:id="rId3"/>
    <sheet name="по уходу за ребенком" sheetId="8" r:id="rId4"/>
    <sheet name="взносы" sheetId="9" r:id="rId5"/>
    <sheet name="налоги" sheetId="11" r:id="rId6"/>
    <sheet name="закупки221" sheetId="14" r:id="rId7"/>
    <sheet name="транспортные" sheetId="15" r:id="rId8"/>
    <sheet name="коммунальные" sheetId="16" r:id="rId9"/>
    <sheet name="имущество" sheetId="18" r:id="rId10"/>
    <sheet name="прочие работы и услуги" sheetId="19" r:id="rId11"/>
    <sheet name="ОС и МЗ" sheetId="20" r:id="rId12"/>
    <sheet name="5ФОТ кл рук" sheetId="35" r:id="rId13"/>
    <sheet name="5взносы кл рук" sheetId="36" r:id="rId14"/>
    <sheet name="5прочие выплаты 321" sheetId="13" r:id="rId15"/>
    <sheet name="5 кред задолж" sheetId="37" r:id="rId16"/>
    <sheet name="5целевые244" sheetId="27" r:id="rId17"/>
    <sheet name="5целевые244 основные" sheetId="34" r:id="rId18"/>
    <sheet name="5целевые243" sheetId="28" r:id="rId19"/>
    <sheet name="2 ФОТ (пл)" sheetId="31" r:id="rId20"/>
    <sheet name="2взносы (пл)" sheetId="33" r:id="rId21"/>
    <sheet name="2(223)" sheetId="30" r:id="rId22"/>
    <sheet name="2 платные" sheetId="29" r:id="rId23"/>
    <sheet name="План 1 раздел" sheetId="22" r:id="rId24"/>
    <sheet name="План 2 раздел" sheetId="23" r:id="rId25"/>
    <sheet name="Лист3" sheetId="24" r:id="rId26"/>
    <sheet name="Лист4" sheetId="25" r:id="rId27"/>
    <sheet name="Лист5" sheetId="26" r:id="rId28"/>
  </sheets>
  <externalReferences>
    <externalReference r:id="rId29"/>
    <externalReference r:id="rId30"/>
    <externalReference r:id="rId31"/>
    <externalReference r:id="rId32"/>
    <externalReference r:id="rId33"/>
  </externalReferences>
  <definedNames>
    <definedName name="_xlnm.Print_Area" localSheetId="22">'2 платные'!$A$1:$DA$29</definedName>
    <definedName name="_xlnm.Print_Area" localSheetId="19">'2 ФОТ (пл)'!$A$1:$FE$20</definedName>
    <definedName name="_xlnm.Print_Area" localSheetId="15">'5 кред задолж'!$A$1:$DA$37</definedName>
    <definedName name="_xlnm.Print_Area" localSheetId="13">'5взносы кл рук'!$A$1:$DB$31</definedName>
    <definedName name="_xlnm.Print_Area" localSheetId="12">'5ФОТ кл рук'!$A$1:$FE$19</definedName>
    <definedName name="_xlnm.Print_Area" localSheetId="16">'5целевые244'!$A$1:$DA$49</definedName>
    <definedName name="_xlnm.Print_Area" localSheetId="17">'5целевые244 основные'!$A$1:$DA$23</definedName>
    <definedName name="_xlnm.Print_Area" localSheetId="4">взносы!$A$1:$DB$26</definedName>
    <definedName name="_xlnm.Print_Area" localSheetId="6">закупки221!$A$1:$DA$26</definedName>
    <definedName name="_xlnm.Print_Area" localSheetId="2">командировки!$A$1:$DA$13</definedName>
    <definedName name="_xlnm.Print_Area" localSheetId="8">коммунальные!$A$1:$DA$37</definedName>
    <definedName name="_xlnm.Print_Area" localSheetId="11">'ОС и МЗ'!$A$1:$CP$35</definedName>
    <definedName name="_xlnm.Print_Area" localSheetId="23">'План 1 раздел'!$A$1:$BX$123</definedName>
    <definedName name="_xlnm.Print_Area" localSheetId="24">'План 2 раздел'!$A$1:$BZ$72</definedName>
    <definedName name="_xlnm.Print_Area" localSheetId="10">'прочие работы и услуги'!$A$1:$DA$50</definedName>
    <definedName name="_xlnm.Print_Area" localSheetId="1">ФОТ!$A$1:$FE$29</definedName>
  </definedNames>
  <calcPr calcId="145621" refMode="R1C1"/>
</workbook>
</file>

<file path=xl/calcChain.xml><?xml version="1.0" encoding="utf-8"?>
<calcChain xmlns="http://schemas.openxmlformats.org/spreadsheetml/2006/main">
  <c r="BM20" i="23" l="1"/>
  <c r="BF20" i="23"/>
  <c r="CC16" i="23" l="1"/>
  <c r="CB16" i="23"/>
  <c r="CD15" i="23"/>
  <c r="CD14" i="23"/>
  <c r="CC13" i="23"/>
  <c r="CD12" i="23"/>
  <c r="BK100" i="22" l="1"/>
  <c r="BD100" i="22"/>
  <c r="BF15" i="27"/>
  <c r="BF14" i="27"/>
  <c r="BK66" i="22" l="1"/>
  <c r="BK60" i="22"/>
  <c r="BD60" i="22" l="1"/>
  <c r="BD66" i="22"/>
  <c r="BT15" i="20"/>
  <c r="CJ49" i="19" l="1"/>
  <c r="W42" i="16"/>
  <c r="W43" i="16"/>
  <c r="BF31" i="16"/>
  <c r="CN24" i="9"/>
  <c r="AD30" i="9"/>
  <c r="AD32" i="9"/>
  <c r="EO28" i="5"/>
  <c r="CV36" i="20"/>
  <c r="AD28" i="9"/>
  <c r="EO27" i="5"/>
  <c r="DI36" i="16"/>
  <c r="EO22" i="5"/>
  <c r="AD31" i="9"/>
  <c r="EO17" i="5"/>
  <c r="AD29" i="9"/>
  <c r="EO25" i="5"/>
  <c r="DL30" i="29" l="1"/>
  <c r="CL13" i="14" l="1"/>
  <c r="DY15" i="5"/>
  <c r="EO24" i="5" l="1"/>
  <c r="DI18" i="5"/>
  <c r="DI24" i="5"/>
  <c r="T29" i="33" l="1"/>
  <c r="EO16" i="31"/>
  <c r="AD29" i="36"/>
  <c r="CN24" i="36"/>
  <c r="CL14" i="14"/>
  <c r="AW44" i="22" l="1"/>
  <c r="AD27" i="9" l="1"/>
  <c r="AW46" i="22"/>
  <c r="AW43" i="22" s="1"/>
  <c r="AD30" i="36" l="1"/>
  <c r="EO19" i="35"/>
  <c r="CL14" i="27" l="1"/>
  <c r="CL15" i="27"/>
  <c r="CE14" i="23" l="1"/>
  <c r="CL39" i="27" l="1"/>
  <c r="CL15" i="28" l="1"/>
  <c r="CL14" i="28"/>
  <c r="CL17" i="27" l="1"/>
  <c r="AW39" i="22" l="1"/>
  <c r="CL16" i="29" l="1"/>
  <c r="CL17" i="29"/>
  <c r="BK65" i="22" l="1"/>
  <c r="BD65" i="22"/>
  <c r="BD59" i="22" s="1"/>
  <c r="AW61" i="22" l="1"/>
  <c r="CJ15" i="20"/>
  <c r="CL16" i="27" l="1"/>
  <c r="CL18" i="27"/>
  <c r="CL19" i="27"/>
  <c r="CL20" i="27"/>
  <c r="CL21" i="27"/>
  <c r="CL22" i="27"/>
  <c r="CL23" i="27"/>
  <c r="CL24" i="27"/>
  <c r="CL25" i="27"/>
  <c r="CL26" i="27"/>
  <c r="CL27" i="27"/>
  <c r="CL28" i="27"/>
  <c r="CL29" i="27"/>
  <c r="CL30" i="27"/>
  <c r="CL31" i="27"/>
  <c r="CL32" i="27"/>
  <c r="CL33" i="27"/>
  <c r="CL34" i="27"/>
  <c r="CL35" i="27"/>
  <c r="CL36" i="27"/>
  <c r="CL37" i="27"/>
  <c r="CL38" i="27"/>
  <c r="CL40" i="27"/>
  <c r="W40" i="37"/>
  <c r="AD27" i="36"/>
  <c r="CJ22" i="20"/>
  <c r="CJ23" i="20"/>
  <c r="CV23" i="20" s="1"/>
  <c r="CJ24" i="20"/>
  <c r="CJ7" i="20"/>
  <c r="CV19" i="20" s="1"/>
  <c r="CJ8" i="20"/>
  <c r="CJ9" i="20"/>
  <c r="CV20" i="20" s="1"/>
  <c r="CL33" i="16"/>
  <c r="AW87" i="22" l="1"/>
  <c r="CL13" i="29"/>
  <c r="X30" i="29" l="1"/>
  <c r="X32" i="29"/>
  <c r="DL18" i="29"/>
  <c r="DI14" i="19"/>
  <c r="DI12" i="19" l="1"/>
  <c r="CL42" i="27" l="1"/>
  <c r="CL43" i="27"/>
  <c r="CL44" i="27"/>
  <c r="CB11" i="23" l="1"/>
  <c r="CB12" i="23"/>
  <c r="CB13" i="23"/>
  <c r="CB14" i="23"/>
  <c r="CB15" i="23"/>
  <c r="CB10" i="23"/>
  <c r="BK45" i="22" l="1"/>
  <c r="BK44" i="22"/>
  <c r="BD45" i="22"/>
  <c r="BD44" i="22"/>
  <c r="AW45" i="22"/>
  <c r="BD39" i="22" l="1"/>
  <c r="AO17" i="35" l="1"/>
  <c r="DI24" i="19"/>
  <c r="DI23" i="5" l="1"/>
  <c r="BF31" i="30" l="1"/>
  <c r="BF25" i="30"/>
  <c r="BF19" i="30"/>
  <c r="BF13" i="30"/>
  <c r="DI10" i="19" l="1"/>
  <c r="CL15" i="14"/>
  <c r="BK39" i="22"/>
  <c r="CL12" i="29" l="1"/>
  <c r="CL14" i="29"/>
  <c r="CL15" i="29"/>
  <c r="CL18" i="29"/>
  <c r="CL19" i="29"/>
  <c r="CL20" i="29"/>
  <c r="CL21" i="29"/>
  <c r="CL23" i="29"/>
  <c r="CL24" i="29"/>
  <c r="CL25" i="29"/>
  <c r="CL26" i="29"/>
  <c r="CL19" i="30"/>
  <c r="CL13" i="30"/>
  <c r="CL11" i="34"/>
  <c r="CL11" i="27"/>
  <c r="CL12" i="27"/>
  <c r="CL13" i="27"/>
  <c r="DH18" i="27"/>
  <c r="DH11" i="27"/>
  <c r="CL41" i="27"/>
  <c r="DH21" i="27" s="1"/>
  <c r="CL48" i="27"/>
  <c r="CL19" i="37"/>
  <c r="CJ10" i="20"/>
  <c r="CJ11" i="20"/>
  <c r="CJ12" i="20"/>
  <c r="CJ13" i="20"/>
  <c r="CJ14" i="20"/>
  <c r="CJ16" i="20"/>
  <c r="CJ17" i="20"/>
  <c r="CJ18" i="20"/>
  <c r="CJ19" i="20"/>
  <c r="CV7" i="20" s="1"/>
  <c r="CJ20" i="20"/>
  <c r="CJ21" i="20"/>
  <c r="CL25" i="16"/>
  <c r="CL19" i="16"/>
  <c r="EO23" i="5"/>
  <c r="CV18" i="20" l="1"/>
  <c r="X31" i="29"/>
  <c r="DH12" i="27"/>
  <c r="DH13" i="27"/>
  <c r="CV30" i="20"/>
  <c r="DI16" i="19"/>
  <c r="DI27" i="19" l="1"/>
  <c r="DL13" i="29" l="1"/>
  <c r="DL12" i="29"/>
  <c r="DL15" i="29"/>
  <c r="DL10" i="29"/>
  <c r="DL19" i="29"/>
  <c r="DL14" i="29"/>
  <c r="DL23" i="29"/>
  <c r="CV14" i="20"/>
  <c r="CV26" i="20" l="1"/>
  <c r="CL34" i="37" l="1"/>
  <c r="CL33" i="37"/>
  <c r="CL32" i="37"/>
  <c r="CL31" i="37"/>
  <c r="CL29" i="37" s="1"/>
  <c r="BV29" i="37"/>
  <c r="CL28" i="37"/>
  <c r="CL27" i="37"/>
  <c r="CL26" i="37"/>
  <c r="CL25" i="37"/>
  <c r="BV23" i="37"/>
  <c r="CL22" i="37"/>
  <c r="CL21" i="37"/>
  <c r="CL20" i="37"/>
  <c r="BV17" i="37"/>
  <c r="CL16" i="37"/>
  <c r="CL15" i="37"/>
  <c r="CL14" i="37"/>
  <c r="CL13" i="37"/>
  <c r="BV11" i="37"/>
  <c r="CL23" i="37" l="1"/>
  <c r="W42" i="37" s="1"/>
  <c r="CL17" i="37"/>
  <c r="W43" i="37" s="1"/>
  <c r="CL11" i="37"/>
  <c r="W39" i="37"/>
  <c r="W41" i="37" l="1"/>
  <c r="CL35" i="37"/>
  <c r="CA51" i="22"/>
  <c r="CA50" i="22"/>
  <c r="CA48" i="22"/>
  <c r="CA49" i="22"/>
  <c r="AY10" i="23" l="1"/>
  <c r="AY11" i="23" s="1"/>
  <c r="AW86" i="22" l="1"/>
  <c r="AD28" i="36" l="1"/>
  <c r="AD31" i="36" s="1"/>
  <c r="DI18" i="19" l="1"/>
  <c r="CL17" i="14" l="1"/>
  <c r="BZ49" i="22" l="1"/>
  <c r="CL11" i="29"/>
  <c r="CL28" i="29" s="1"/>
  <c r="CL32" i="30"/>
  <c r="CL33" i="30"/>
  <c r="CL25" i="30"/>
  <c r="CL12" i="34"/>
  <c r="CL13" i="34"/>
  <c r="CL14" i="34"/>
  <c r="CL15" i="34"/>
  <c r="CL16" i="34"/>
  <c r="CL17" i="34"/>
  <c r="CJ11" i="13"/>
  <c r="CL34" i="16"/>
  <c r="CL31" i="16"/>
  <c r="DH20" i="27" l="1"/>
  <c r="CL49" i="27"/>
  <c r="DL11" i="29"/>
  <c r="DI23" i="19"/>
  <c r="DI15" i="19" l="1"/>
  <c r="DL22" i="29" l="1"/>
  <c r="DE12" i="34" l="1"/>
  <c r="DH16" i="27" l="1"/>
  <c r="DH23" i="27" s="1"/>
  <c r="CV29" i="20" l="1"/>
  <c r="Y40" i="20"/>
  <c r="BF23" i="23" l="1"/>
  <c r="DL20" i="29" l="1"/>
  <c r="DL25" i="29" s="1"/>
  <c r="AO16" i="35" l="1"/>
  <c r="DJ27" i="36" s="1"/>
  <c r="Y38" i="20"/>
  <c r="CE11" i="11"/>
  <c r="BD49" i="22" l="1"/>
  <c r="X33" i="29" l="1"/>
  <c r="AW85" i="22"/>
  <c r="X51" i="19"/>
  <c r="Y39" i="20" l="1"/>
  <c r="CJ34" i="20"/>
  <c r="AW38" i="22" l="1"/>
  <c r="BK37" i="22"/>
  <c r="AW37" i="22"/>
  <c r="CL18" i="34" l="1"/>
  <c r="CL19" i="34"/>
  <c r="CL32" i="16" l="1"/>
  <c r="CL20" i="16"/>
  <c r="DH24" i="27" l="1"/>
  <c r="X54" i="19"/>
  <c r="CV24" i="20"/>
  <c r="Y36" i="20"/>
  <c r="CV28" i="20" l="1"/>
  <c r="DA20" i="20" l="1"/>
  <c r="CV13" i="20"/>
  <c r="CV12" i="20"/>
  <c r="CV31" i="20" l="1"/>
  <c r="CV32" i="20" s="1"/>
  <c r="X52" i="19"/>
  <c r="DI38" i="19"/>
  <c r="DA16" i="20"/>
  <c r="AW49" i="22" l="1"/>
  <c r="CN22" i="36" l="1"/>
  <c r="CN21" i="36"/>
  <c r="CN19" i="36"/>
  <c r="CN15" i="36"/>
  <c r="CN14" i="36"/>
  <c r="AO15" i="35"/>
  <c r="X53" i="19" l="1"/>
  <c r="DI39" i="19"/>
  <c r="AO19" i="35"/>
  <c r="BX12" i="36" l="1"/>
  <c r="BX20" i="36" l="1"/>
  <c r="CN20" i="36" s="1"/>
  <c r="CN12" i="36"/>
  <c r="CN11" i="36" s="1"/>
  <c r="BX17" i="36"/>
  <c r="CN17" i="36" s="1"/>
  <c r="BX23" i="36"/>
  <c r="CN23" i="36" s="1"/>
  <c r="AW67" i="22"/>
  <c r="BK59" i="22"/>
  <c r="CN16" i="36" l="1"/>
  <c r="AO24" i="5"/>
  <c r="AO22" i="5"/>
  <c r="AO16" i="5"/>
  <c r="DI16" i="5" s="1"/>
  <c r="CB49" i="22"/>
  <c r="BK49" i="22"/>
  <c r="AO28" i="5"/>
  <c r="AO17" i="5"/>
  <c r="BD99" i="22"/>
  <c r="CL31" i="30"/>
  <c r="AO15" i="31"/>
  <c r="T28" i="33" s="1"/>
  <c r="T30" i="33" s="1"/>
  <c r="AO25" i="5"/>
  <c r="DI25" i="5" s="1"/>
  <c r="AO15" i="5"/>
  <c r="DI15" i="5" s="1"/>
  <c r="AO19" i="5"/>
  <c r="AO20" i="5"/>
  <c r="AO27" i="5"/>
  <c r="Y37" i="20"/>
  <c r="CL26" i="16"/>
  <c r="W27" i="14"/>
  <c r="CL13" i="16"/>
  <c r="CJ8" i="8"/>
  <c r="BK99" i="22"/>
  <c r="CL16" i="14"/>
  <c r="BM32" i="23"/>
  <c r="AO18" i="5"/>
  <c r="BK38" i="22"/>
  <c r="BD38" i="22"/>
  <c r="BK32" i="22"/>
  <c r="BK31" i="22" s="1"/>
  <c r="AW32" i="22"/>
  <c r="AW31" i="22" s="1"/>
  <c r="BD32" i="22"/>
  <c r="BD31" i="22" s="1"/>
  <c r="AW51" i="22"/>
  <c r="CL20" i="34"/>
  <c r="CN22" i="33"/>
  <c r="CN21" i="33"/>
  <c r="CN19" i="33"/>
  <c r="CN15" i="33"/>
  <c r="CN14" i="33"/>
  <c r="AO19" i="31"/>
  <c r="EO19" i="31" s="1"/>
  <c r="AO18" i="31"/>
  <c r="EO18" i="31" s="1"/>
  <c r="AO17" i="31"/>
  <c r="AO16" i="31"/>
  <c r="BV29" i="30"/>
  <c r="CL28" i="30"/>
  <c r="CL27" i="30"/>
  <c r="CL26" i="30"/>
  <c r="BV23" i="30"/>
  <c r="CL22" i="30"/>
  <c r="CL21" i="30"/>
  <c r="CL20" i="30"/>
  <c r="BV17" i="30"/>
  <c r="CL16" i="30"/>
  <c r="CL15" i="30"/>
  <c r="CL14" i="30"/>
  <c r="BV11" i="30"/>
  <c r="EO17" i="31"/>
  <c r="CL16" i="28"/>
  <c r="CL17" i="28" s="1"/>
  <c r="AW99" i="22" s="1"/>
  <c r="CL13" i="28"/>
  <c r="CL11" i="28"/>
  <c r="CL12" i="28"/>
  <c r="BK84" i="22"/>
  <c r="BD84" i="22"/>
  <c r="BR55" i="22"/>
  <c r="BK55" i="22"/>
  <c r="BD55" i="22"/>
  <c r="AW55" i="22"/>
  <c r="BR51" i="22"/>
  <c r="BK51" i="22"/>
  <c r="BD51" i="22"/>
  <c r="BR47" i="22"/>
  <c r="BR43" i="22"/>
  <c r="BK43" i="22"/>
  <c r="BD43" i="22"/>
  <c r="BR40" i="22"/>
  <c r="BK40" i="22"/>
  <c r="BD40" i="22"/>
  <c r="AW40" i="22"/>
  <c r="BR35" i="22"/>
  <c r="BR34" i="22" s="1"/>
  <c r="BR31" i="22"/>
  <c r="CJ14" i="18"/>
  <c r="CJ11" i="15"/>
  <c r="CL14" i="16"/>
  <c r="CL15" i="16"/>
  <c r="CL16" i="16"/>
  <c r="CL27" i="16"/>
  <c r="CL28" i="16"/>
  <c r="CL21" i="16"/>
  <c r="CL22" i="16"/>
  <c r="BT13" i="15"/>
  <c r="BD34" i="20"/>
  <c r="BV29" i="16"/>
  <c r="BV23" i="16"/>
  <c r="BV17" i="16"/>
  <c r="BV11" i="16"/>
  <c r="CJ12" i="15"/>
  <c r="CL18" i="14"/>
  <c r="CL19" i="14"/>
  <c r="CL20" i="14"/>
  <c r="CL21" i="14"/>
  <c r="CL22" i="14"/>
  <c r="CL23" i="14"/>
  <c r="CL24" i="14"/>
  <c r="CJ12" i="13"/>
  <c r="CJ13" i="13"/>
  <c r="CJ14" i="13"/>
  <c r="CJ15" i="13"/>
  <c r="CJ16" i="13"/>
  <c r="CJ17" i="13"/>
  <c r="CJ18" i="13"/>
  <c r="CJ19" i="13"/>
  <c r="CJ20" i="13"/>
  <c r="CJ21" i="13"/>
  <c r="CJ22" i="13"/>
  <c r="CJ23" i="13"/>
  <c r="CJ24" i="13"/>
  <c r="CE19" i="11"/>
  <c r="CE20" i="11"/>
  <c r="CN22" i="9"/>
  <c r="CN21" i="9"/>
  <c r="CN19" i="9"/>
  <c r="CN15" i="9"/>
  <c r="CN14" i="9"/>
  <c r="CJ9" i="8"/>
  <c r="CJ11" i="6"/>
  <c r="CJ12" i="6" s="1"/>
  <c r="AW63" i="22" s="1"/>
  <c r="CJ10" i="8"/>
  <c r="DI17" i="5" l="1"/>
  <c r="DE21" i="34"/>
  <c r="DY22" i="5"/>
  <c r="DY24" i="5"/>
  <c r="DY17" i="5"/>
  <c r="DY18" i="5"/>
  <c r="EO18" i="5"/>
  <c r="DY25" i="5"/>
  <c r="DI22" i="5"/>
  <c r="DY16" i="5"/>
  <c r="U35" i="5"/>
  <c r="AD32" i="36"/>
  <c r="BZ50" i="22"/>
  <c r="BM19" i="23"/>
  <c r="CJ13" i="15"/>
  <c r="CL17" i="30"/>
  <c r="Y41" i="20"/>
  <c r="CL23" i="30"/>
  <c r="CL21" i="34"/>
  <c r="X56" i="19"/>
  <c r="CJ25" i="13"/>
  <c r="AW79" i="22" s="1"/>
  <c r="AW77" i="22" s="1"/>
  <c r="CL11" i="30"/>
  <c r="BK103" i="22"/>
  <c r="BK96" i="22" s="1"/>
  <c r="BM26" i="23"/>
  <c r="CL23" i="16"/>
  <c r="CL11" i="16"/>
  <c r="CL17" i="16"/>
  <c r="W28" i="14"/>
  <c r="W39" i="16"/>
  <c r="BD96" i="22"/>
  <c r="BK35" i="22"/>
  <c r="BK34" i="22" s="1"/>
  <c r="BF32" i="23"/>
  <c r="CL29" i="30"/>
  <c r="EO20" i="31"/>
  <c r="AO29" i="5"/>
  <c r="AJ14" i="6"/>
  <c r="CL29" i="16"/>
  <c r="BK47" i="22"/>
  <c r="CL25" i="14"/>
  <c r="CA52" i="22"/>
  <c r="BD47" i="22"/>
  <c r="U33" i="5" l="1"/>
  <c r="EO19" i="5"/>
  <c r="AY20" i="23"/>
  <c r="AY19" i="23" s="1"/>
  <c r="W40" i="16"/>
  <c r="W41" i="16" s="1"/>
  <c r="EO26" i="5"/>
  <c r="U32" i="5" s="1"/>
  <c r="O40" i="30"/>
  <c r="CL35" i="30"/>
  <c r="EO20" i="5"/>
  <c r="O41" i="30"/>
  <c r="U31" i="5"/>
  <c r="EO16" i="5"/>
  <c r="EO15" i="5"/>
  <c r="CA40" i="22"/>
  <c r="Y35" i="5"/>
  <c r="DE23" i="34"/>
  <c r="DJ26" i="36"/>
  <c r="CL35" i="16"/>
  <c r="DI37" i="16" s="1"/>
  <c r="BM16" i="23"/>
  <c r="BM17" i="23" s="1"/>
  <c r="X34" i="29"/>
  <c r="X36" i="29" s="1"/>
  <c r="BZ48" i="22"/>
  <c r="CB48" i="22" s="1"/>
  <c r="BF19" i="23"/>
  <c r="AW103" i="22"/>
  <c r="AW84" i="22"/>
  <c r="CE21" i="11"/>
  <c r="BK30" i="22"/>
  <c r="CA31" i="22" s="1"/>
  <c r="CR23" i="31"/>
  <c r="BX23" i="33"/>
  <c r="CN23" i="33" s="1"/>
  <c r="BX20" i="33"/>
  <c r="CN20" i="33" s="1"/>
  <c r="BX17" i="33"/>
  <c r="CN17" i="33" s="1"/>
  <c r="BX12" i="33"/>
  <c r="CN12" i="33" s="1"/>
  <c r="CN11" i="33" s="1"/>
  <c r="AW102" i="22" l="1"/>
  <c r="AW100" i="22"/>
  <c r="Y33" i="5"/>
  <c r="Y32" i="5"/>
  <c r="CA38" i="22"/>
  <c r="EO21" i="5"/>
  <c r="U34" i="5" s="1"/>
  <c r="BF16" i="23"/>
  <c r="Y31" i="5"/>
  <c r="BZ38" i="22"/>
  <c r="CE16" i="23"/>
  <c r="AY33" i="23" s="1"/>
  <c r="AY32" i="23" s="1"/>
  <c r="CD16" i="23"/>
  <c r="O39" i="30"/>
  <c r="BZ51" i="22" s="1"/>
  <c r="CB51" i="22" s="1"/>
  <c r="BZ39" i="22"/>
  <c r="BM15" i="23"/>
  <c r="BM7" i="23" s="1"/>
  <c r="CD7" i="23" s="1"/>
  <c r="BM37" i="23"/>
  <c r="BM41" i="23" s="1"/>
  <c r="CN16" i="33"/>
  <c r="AW96" i="22" l="1"/>
  <c r="AY16" i="23" s="1"/>
  <c r="CN24" i="33"/>
  <c r="DL29" i="29" s="1"/>
  <c r="DL31" i="29" s="1"/>
  <c r="AD33" i="9"/>
  <c r="U37" i="5"/>
  <c r="CA39" i="22"/>
  <c r="CA41" i="22" s="1"/>
  <c r="CA42" i="22" s="1"/>
  <c r="Y34" i="5"/>
  <c r="EO29" i="5"/>
  <c r="AW60" i="22" s="1"/>
  <c r="BF37" i="23"/>
  <c r="BF40" i="23" s="1"/>
  <c r="BF17" i="23"/>
  <c r="BF15" i="23"/>
  <c r="BF7" i="23" s="1"/>
  <c r="CC7" i="23" s="1"/>
  <c r="T31" i="33"/>
  <c r="BZ41" i="22"/>
  <c r="BZ42" i="22" s="1"/>
  <c r="BK58" i="22"/>
  <c r="BD58" i="22"/>
  <c r="CA58" i="22" l="1"/>
  <c r="BX20" i="9"/>
  <c r="CN20" i="9" s="1"/>
  <c r="BX17" i="9"/>
  <c r="CN17" i="9" s="1"/>
  <c r="U38" i="5"/>
  <c r="BX23" i="9"/>
  <c r="CN23" i="9" s="1"/>
  <c r="BX12" i="9"/>
  <c r="CN12" i="9" s="1"/>
  <c r="CN11" i="9" s="1"/>
  <c r="CB50" i="22"/>
  <c r="CB52" i="22" s="1"/>
  <c r="CN16" i="9" l="1"/>
  <c r="BZ52" i="22"/>
  <c r="AW35" i="22"/>
  <c r="AW66" i="22" l="1"/>
  <c r="AW65" i="22" s="1"/>
  <c r="AW59" i="22" s="1"/>
  <c r="AW58" i="22" s="1"/>
  <c r="CV35" i="20"/>
  <c r="CV37" i="20" s="1"/>
  <c r="AY37" i="23"/>
  <c r="AY39" i="23" s="1"/>
  <c r="AY17" i="23"/>
  <c r="AY15" i="23"/>
  <c r="AD34" i="9" l="1"/>
  <c r="AY7" i="23"/>
  <c r="CA37" i="23" l="1"/>
  <c r="CA7" i="23"/>
  <c r="AW47" i="22" l="1"/>
  <c r="AW34" i="22" l="1"/>
  <c r="AW30" i="22" l="1"/>
  <c r="BY58" i="22" s="1"/>
  <c r="BY31" i="22" l="1"/>
  <c r="BY30" i="22"/>
  <c r="BD37" i="22"/>
  <c r="BD35" i="22" s="1"/>
  <c r="BD34" i="22" s="1"/>
  <c r="BD30" i="22" s="1"/>
  <c r="BZ31" i="22" l="1"/>
  <c r="BZ58" i="22"/>
</calcChain>
</file>

<file path=xl/sharedStrings.xml><?xml version="1.0" encoding="utf-8"?>
<sst xmlns="http://schemas.openxmlformats.org/spreadsheetml/2006/main" count="1529" uniqueCount="780">
  <si>
    <t>водоснабжение по адресу: с.Летник, ул.Ленина,51</t>
  </si>
  <si>
    <t>здание по адресу   школа: с.Летник, ул.Ленина,51</t>
  </si>
  <si>
    <t>6127010603</t>
  </si>
  <si>
    <t>Директор  МБОУ ЛСОШ №16 им.Героя Социалистического труда Н.В. Переверзевой</t>
  </si>
  <si>
    <t>МБОУ Летницкая СОШ №16 имени Героя Социалистического труда Н.В. Переверзевой</t>
  </si>
  <si>
    <t>60310913</t>
  </si>
  <si>
    <t>603У6803</t>
  </si>
  <si>
    <t>связь кр. Зад</t>
  </si>
  <si>
    <t>остаток</t>
  </si>
  <si>
    <t>остаток детского сада питание</t>
  </si>
  <si>
    <t>расходы</t>
  </si>
  <si>
    <t>доходы</t>
  </si>
  <si>
    <t>0113</t>
  </si>
  <si>
    <t>№ 
п/п</t>
  </si>
  <si>
    <t>Среднемесячный размер оплаты труда на одного работника, руб.</t>
  </si>
  <si>
    <t>в том числе:</t>
  </si>
  <si>
    <t>всего</t>
  </si>
  <si>
    <t>Установленная численность, единиц</t>
  </si>
  <si>
    <t>по должностному окладу</t>
  </si>
  <si>
    <t>по выплатам компенсационного характера</t>
  </si>
  <si>
    <t>по выплатам стимулирующего характера</t>
  </si>
  <si>
    <t>Должность, 
группа должностей</t>
  </si>
  <si>
    <t xml:space="preserve">Итого: </t>
  </si>
  <si>
    <t>х</t>
  </si>
  <si>
    <t>1.1. Расчеты (обоснования) расходов на оплату труда</t>
  </si>
  <si>
    <t xml:space="preserve">Источник финансового обеспечения </t>
  </si>
  <si>
    <t>Код видов расходов</t>
  </si>
  <si>
    <t>1. Расчеты (обоснования) выплат персоналу (строка 210)</t>
  </si>
  <si>
    <t>Расчеты (обоснования) к плану финансово-хозяйственной деятельности государственного (муниципального) учреждения</t>
  </si>
  <si>
    <t>1.2. Расчеты (обоснования) выплат персоналу при направлении в служебные командировки</t>
  </si>
  <si>
    <t>Наименование расходов</t>
  </si>
  <si>
    <t>Средний размер выплаты на одного работника в день, руб.</t>
  </si>
  <si>
    <t>Количество 
дней</t>
  </si>
  <si>
    <t>Сумма, руб. 
(гр. 3 x гр. 4 x 
гр. 5)</t>
  </si>
  <si>
    <t>1.3. Расчеты (обоснования) выплат персоналу по уходу за ребенком</t>
  </si>
  <si>
    <t>Наименование 
расходов</t>
  </si>
  <si>
    <t>Численность работников, получающих пособие</t>
  </si>
  <si>
    <t>Количество выплат в год на одного работника</t>
  </si>
  <si>
    <t>Размер 
выплаты 
(пособия) 
в месяц, руб.</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</si>
  <si>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t>
  </si>
  <si>
    <t>Сумма 
взноса, 
руб.</t>
  </si>
  <si>
    <t>Размер базы 
для начисления страховых взносов, руб.</t>
  </si>
  <si>
    <t>1</t>
  </si>
  <si>
    <t>1.1</t>
  </si>
  <si>
    <t>1.2</t>
  </si>
  <si>
    <t>1.3</t>
  </si>
  <si>
    <t>2</t>
  </si>
  <si>
    <t>2.1</t>
  </si>
  <si>
    <t>2.2</t>
  </si>
  <si>
    <t>2.3</t>
  </si>
  <si>
    <t>2.4</t>
  </si>
  <si>
    <t>2.5</t>
  </si>
  <si>
    <t>3</t>
  </si>
  <si>
    <t>Страховые взносы в Пенсионный фонд Российской Федерации, всего</t>
  </si>
  <si>
    <t>по ставке 22,0%</t>
  </si>
  <si>
    <t>по ставке 10,0%</t>
  </si>
  <si>
    <t>с применением пониженных тарифов взносов в Пенсионный фонд Российской Федерации для отдельных категорий плательщиков</t>
  </si>
  <si>
    <t>Страховые взносы в Фонд социального страхования Российской Федерации, всего</t>
  </si>
  <si>
    <t>обязательное социальное страхование на случай временной нетрудоспособности и в связи с материнством по ставке 2,9%</t>
  </si>
  <si>
    <t>с применением ставки взносов в Фонд социального страхования Российской Федерации по ставке 0,0%</t>
  </si>
  <si>
    <t>обязательное социальное страхование от несчастных случаев на производстве и профессиональных заболеваний по ставке 0,2%</t>
  </si>
  <si>
    <t>обязательное социальное страхование от несчастных случаев на производстве и профессиональных заболеваний по ставке 0,_%*</t>
  </si>
  <si>
    <t>Страховые взносы в Федеральный фонд обязательного медицинского страхования, всего (по ставке 5,1%)</t>
  </si>
  <si>
    <t>Сумма, руб. 
(гр. 3 x гр. 4)</t>
  </si>
  <si>
    <t>Общая сумма выплат, руб. 
(гр. 3 x гр. 4)</t>
  </si>
  <si>
    <t>Наименование показателя</t>
  </si>
  <si>
    <t>Размер одной выплаты, руб.</t>
  </si>
  <si>
    <t>Количество 
выплат в год</t>
  </si>
  <si>
    <t>3. Расчет (обоснование) расходов на уплату налогов, сборов и иных платежей</t>
  </si>
  <si>
    <t>Налоговая база, руб.</t>
  </si>
  <si>
    <t>Ставка налога, 
%</t>
  </si>
  <si>
    <t>5. Расчет (обоснование) прочих расходов 
(кроме расходов на закупку товаров, работ, услуг)</t>
  </si>
  <si>
    <t>6. Расчет (обоснование) расходов на закупку товаров, работ, услуг</t>
  </si>
  <si>
    <t>6.1. Расчет (обоснование) расходов на оплату услуг связи</t>
  </si>
  <si>
    <t xml:space="preserve"> Итого:</t>
  </si>
  <si>
    <t>Количество номеров</t>
  </si>
  <si>
    <t>Количество платежей в год</t>
  </si>
  <si>
    <t>Стоимость за единицу, руб.</t>
  </si>
  <si>
    <t>6.2. Расчет (обоснование) расходов на оплату транспортных услуг</t>
  </si>
  <si>
    <t>Количество 
услуг 
перевозки</t>
  </si>
  <si>
    <t>Цена услуги перевозки, 
руб.</t>
  </si>
  <si>
    <t>6.3. Расчет (обоснование) расходов на оплату коммунальных услуг</t>
  </si>
  <si>
    <t>Размер потребления ресурсов</t>
  </si>
  <si>
    <t>Тариф 
(с учетом НДС), руб.</t>
  </si>
  <si>
    <t>Индексация, 
%</t>
  </si>
  <si>
    <t>Сумма, руб. 
(гр. 4 x гр. 5 x 
гр. 6)</t>
  </si>
  <si>
    <t>Количество</t>
  </si>
  <si>
    <t>6.5. Расчет (обоснование) расходов на оплату работ, услуг по содержанию имущества</t>
  </si>
  <si>
    <t>Количество 
работ 
(услуг)</t>
  </si>
  <si>
    <t>Стоимость 
работ (услуг), 
руб.</t>
  </si>
  <si>
    <t>6.6. Расчет (обоснование) расходов на оплату прочих работ, услуг</t>
  </si>
  <si>
    <t>Наименование государственного внебюджетного фонда</t>
  </si>
  <si>
    <t>Количество договоров</t>
  </si>
  <si>
    <t>Стоимость 
услуги, руб.</t>
  </si>
  <si>
    <t>6.7. Расчет (обоснование) расходов на приобретение основных средств, материальных запасов</t>
  </si>
  <si>
    <t>Средняя стоимость, руб.</t>
  </si>
  <si>
    <t>Сумма, руб. 
(гр. 2 x гр. 3)</t>
  </si>
  <si>
    <t>Количество работников, 
чел.</t>
  </si>
  <si>
    <t>Сумма исчисленного 
налога, подлежащего 
уплате, руб. 
(гр. 3 x гр. 4 / 100)</t>
  </si>
  <si>
    <r>
      <t>_____</t>
    </r>
    <r>
      <rPr>
        <sz val="9"/>
        <rFont val="Times New Roman"/>
        <family val="1"/>
        <charset val="204"/>
      </rPr>
      <t>*</t>
    </r>
    <r>
      <rPr>
        <sz val="9"/>
        <color indexed="9"/>
        <rFont val="Times New Roman"/>
        <family val="1"/>
        <charset val="204"/>
      </rPr>
      <t>_</t>
    </r>
    <r>
      <rPr>
        <sz val="9"/>
        <rFont val="Times New Roman"/>
        <family val="1"/>
        <charset val="204"/>
      </rPr>
      <t>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профессиональных заболеваний на 2006 год" (Собрание законодательства Российской Федерации, 2005, № 52, ст. 5592; 2015, № 51, ст. 7233).</t>
    </r>
  </si>
  <si>
    <t xml:space="preserve">Фонд оплаты труда в год, руб. </t>
  </si>
  <si>
    <t>КФО 1 - бюджетная деятельность</t>
  </si>
  <si>
    <t>КФО 2 – приносящая доход деятельность (собственные доходы учреждения)</t>
  </si>
  <si>
    <t>КФО 3 – средства во временном распоряжении</t>
  </si>
  <si>
    <t>КФО 4 – субсидии на выполнение государственного (муниципального) задания</t>
  </si>
  <si>
    <t>КФО 5 – субсидии на иные цели</t>
  </si>
  <si>
    <t>КФО 6 – субсидии на цели осуществления капитальных вложений</t>
  </si>
  <si>
    <t>КФО 7 – средства по обязательному медицинскому страхованию</t>
  </si>
  <si>
    <t>Размер процентной ставки</t>
  </si>
  <si>
    <t>4</t>
  </si>
  <si>
    <t>Выплаты в командировке</t>
  </si>
  <si>
    <t>Сохранение на период командировки рабочего места, должности и средней заработной платы за работником</t>
  </si>
  <si>
    <t>Иные расходы работника в командировке (с разрешения  работодателя)</t>
  </si>
  <si>
    <t>Суточные</t>
  </si>
  <si>
    <t>Расходы на проживание</t>
  </si>
  <si>
    <t>Расходы на поездку до места назначения и обратно</t>
  </si>
  <si>
    <t>Пособие по беременности и родам</t>
  </si>
  <si>
    <t>Единовременное пособие женщинам, которые стали на учет в ранние  сроки беременности</t>
  </si>
  <si>
    <t>Единовременное пособие при рождении ребенка</t>
  </si>
  <si>
    <t>Ежемесячные пособия по уходу за ребенком</t>
  </si>
  <si>
    <t>Пособие по уходу за ребенком возрастом до 1,5 лет</t>
  </si>
  <si>
    <t>Региональное пособие</t>
  </si>
  <si>
    <t>Ставки на травматизм</t>
  </si>
  <si>
    <t>Пособия на детей</t>
  </si>
  <si>
    <t>Источник финансирования</t>
  </si>
  <si>
    <t>Кол-во ед.</t>
  </si>
  <si>
    <t>КВР</t>
  </si>
  <si>
    <t>110 Расходы на выплаты персоналу казенных учреждений</t>
  </si>
  <si>
    <t>111 Фонд оплаты труда учреждений</t>
  </si>
  <si>
    <t>112 Иные выплаты персоналу учреждений, за исключением фонда оплаты труда</t>
  </si>
  <si>
    <t>119 Взносы по обязательному социальному страхованию на выплаты по оплате труда работников и иные выплаты работникам учреждений</t>
  </si>
  <si>
    <t>120 Расходы на выплаты персоналу государственных (муниципальных) органов</t>
  </si>
  <si>
    <t>121 Фонд оплаты труда государственных (муниципальных) органов</t>
  </si>
  <si>
    <t>122 Иные выплаты персоналу государственных (муниципальных) органов, за исключением фонда оплаты труда</t>
  </si>
  <si>
    <t>123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</si>
  <si>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129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</si>
  <si>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130 Расходы на выплаты персоналу в сфере национальной безопасности, правоохранительной деятельности и обороны</t>
  </si>
  <si>
    <t>131 Денежное довольствие военнослужащих и сотрудников, имеющих специальные звания</t>
  </si>
  <si>
    <t>133 Расходы на выплаты военнослужащим и сотрудникам, имеющим специальные звания, зависящие от размера денежного довольствия</t>
  </si>
  <si>
    <t>134 Иные выплаты военнослужащим и сотрудникам, имеющим специальные звания</t>
  </si>
  <si>
    <t>139 Взносы по обязательному социальному страхованию на выплаты по оплате труда (денежное содержание) гражданских лиц</t>
  </si>
  <si>
    <t>140 Расходы на выплаты персоналу государственных внебюджетных фондов</t>
  </si>
  <si>
    <t>141 Фонд оплаты труда государственных внебюджетных фондов</t>
  </si>
  <si>
    <t>142 Иные выплаты персоналу, за исключением фонда оплаты труда</t>
  </si>
  <si>
    <t>149 Взносы по обязательному социальному страхованию на выплаты по оплате труда работников и иные выплаты работникам государственных внебюджетных фондов</t>
  </si>
  <si>
    <t>200 Закупка товаров, работ и услуг для обеспечения государственных (муниципальных) нужд</t>
  </si>
  <si>
    <t>240 Иные закупки товаров, работ и услуг для обеспечения государственных (муниципальных) нужд</t>
  </si>
  <si>
    <t>241 Научно-исследовательские и опытно-конструкторские работы</t>
  </si>
  <si>
    <t>242 Закупка товаров, работ, услуг в сфере информационно-коммуникационных технологий</t>
  </si>
  <si>
    <t>243 Закупка товаров, работ, услуг в целях капитального ремонта государственного (муниципального) имущества</t>
  </si>
  <si>
    <t>245 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</si>
  <si>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300 Социальное обеспечение и иные выплаты населению</t>
  </si>
  <si>
    <t>310 Публичные нормативные социальные выплаты гражданам</t>
  </si>
  <si>
    <t>311 Пенсии, выплачиваемые по пенсионному страхованию населения</t>
  </si>
  <si>
    <t>312 Иные пенсии, социальные доплаты к пенсиям</t>
  </si>
  <si>
    <t>313 Пособия, компенсации, меры социальной поддержки по публичным нормативным обязательствам</t>
  </si>
  <si>
    <t>320 Социальные выплаты гражданам, кроме публичных нормативных социальных выплат</t>
  </si>
  <si>
    <t>321 Пособия, компенсации и иные социальные выплаты гражданам, кроме публичных нормативных обязательств</t>
  </si>
  <si>
    <t>322 Субсидии гражданам на приобретение жилья</t>
  </si>
  <si>
    <t>323 Приобретение товаров, работ, услуг в пользу граждан в целях их социального обеспечения</t>
  </si>
  <si>
    <t>324 Страховые взносы на обязательное медицинское страхование неработающего населения</t>
  </si>
  <si>
    <t>330 Публичные нормативные выплаты гражданам несоциального характера</t>
  </si>
  <si>
    <t>340 Стипендии</t>
  </si>
  <si>
    <t>350 Премии и гранты</t>
  </si>
  <si>
    <t>360 Иные выплаты населению</t>
  </si>
  <si>
    <t>400 Капитальные вложения в объекты государственной (муниципальной) собственности</t>
  </si>
  <si>
    <t>410 Бюджетные инвестиции</t>
  </si>
  <si>
    <t>411 Бюджетные инвестиции на приобретение объектов недвижимого имущества в федеральную собственность в рамках государственного оборонного заказа</t>
  </si>
  <si>
    <t>412 Бюджетные инвестиции на приобретение объектов недвижимого имущества в государственную (муниципальную) собственность</t>
  </si>
  <si>
    <t>413 Бюджетные инвестиции в объекты капитального строительства в рамках государственного оборонного заказа</t>
  </si>
  <si>
    <t>414 Бюджетные инвестиции в объекты капитального строительства государственной (муниципальной) собственности</t>
  </si>
  <si>
    <t>415 Бюджетные инвестиции в соответствии с концессионными соглашениями</t>
  </si>
  <si>
    <t>450 Бюджетные инвестиции иным юридическим лицам</t>
  </si>
  <si>
    <t>451 Бюджетные инвестиции иным юридическим лицам в объекты капитального строительства</t>
  </si>
  <si>
    <t>452 Бюджетные инвестиции иным юридическим лицам, за исключением бюджетных инвестиций в объекты капитального строительства</t>
  </si>
  <si>
    <t>453 Бюджетные инвестиции иным юридическим лицам в объекты капитального строительства дочерних обществ</t>
  </si>
  <si>
    <t>460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</si>
  <si>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461 Субсидии на приобретение объектов недвижимого имущества в государственную (муниципальную) собственность бюджетным учреждениям</t>
  </si>
  <si>
    <t>462 Субсидии на приобретение объектов недвижимого имущества в государственную (муниципальную) собственность автономным учреждениям</t>
  </si>
  <si>
    <t>463 Субсидии на приобретение объектов недвижимого имущества в государственную (муниципальную) собственность государственным (муниципальным) унитарным предприятиям</t>
  </si>
  <si>
    <t>464 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</si>
  <si>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465 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</si>
  <si>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466 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</si>
  <si>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830 Исполнение судебных актов</t>
  </si>
  <si>
    <t>831 Исполнение судебных актов Российской Федерации и мировых соглашений по возмещению причиненного вреда</t>
  </si>
  <si>
    <t>832 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</si>
  <si>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840 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</si>
  <si>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841 Исполнение государственных гарантий Российской Федерации</t>
  </si>
  <si>
    <t>842 Исполнение государственных гарантий субъекта Российской Федерации</t>
  </si>
  <si>
    <t>843 Исполнение муниципальных гарантий</t>
  </si>
  <si>
    <t>850 Уплата налогов, сборов и иных платежей</t>
  </si>
  <si>
    <t>851 Уплата налога на имущество организаций и земельного налога</t>
  </si>
  <si>
    <t>852 Уплата прочих налогов, сборов</t>
  </si>
  <si>
    <t>853 Уплата иных платежей</t>
  </si>
  <si>
    <t>860 Предоставление платежей, взносов, безвозмездных перечислений субъектам международного права</t>
  </si>
  <si>
    <t>861 Безвозмездные перечисления субъектам международного права</t>
  </si>
  <si>
    <t>862 Взносы в международные организации</t>
  </si>
  <si>
    <t>863 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t>
  </si>
  <si>
    <t>880 Специальные расходы</t>
  </si>
  <si>
    <t>Должность</t>
  </si>
  <si>
    <t>Обслуживающий персонал</t>
  </si>
  <si>
    <t>КФО</t>
  </si>
  <si>
    <t>Налог на имущество, всего</t>
  </si>
  <si>
    <t xml:space="preserve">в том числе: </t>
  </si>
  <si>
    <t>недвижимое имущество</t>
  </si>
  <si>
    <t>движимое имущество</t>
  </si>
  <si>
    <t>Земельный налог, всего</t>
  </si>
  <si>
    <t>* Указывайте адрес, кадастровый номер земельных участков</t>
  </si>
  <si>
    <t>5</t>
  </si>
  <si>
    <t>6</t>
  </si>
  <si>
    <t>7</t>
  </si>
  <si>
    <t>8</t>
  </si>
  <si>
    <t>9</t>
  </si>
  <si>
    <t>10</t>
  </si>
  <si>
    <t>11</t>
  </si>
  <si>
    <t>12</t>
  </si>
  <si>
    <t>13</t>
  </si>
  <si>
    <t>14</t>
  </si>
  <si>
    <t>Электроснабжение, всего</t>
  </si>
  <si>
    <t>1.4</t>
  </si>
  <si>
    <t>Теплоснабжение, всего</t>
  </si>
  <si>
    <t>Холодное водоснабжение, всего</t>
  </si>
  <si>
    <t>3.1</t>
  </si>
  <si>
    <t>3.2</t>
  </si>
  <si>
    <t>3.3</t>
  </si>
  <si>
    <t>3.4</t>
  </si>
  <si>
    <t>4.1</t>
  </si>
  <si>
    <t>4.2</t>
  </si>
  <si>
    <t>4.3</t>
  </si>
  <si>
    <t>4.4</t>
  </si>
  <si>
    <t>в том числе по объектам:*</t>
  </si>
  <si>
    <t>* Укажите адреса объектов, по которым предоставляют коммунальные услуги</t>
  </si>
  <si>
    <t>Объект*</t>
  </si>
  <si>
    <t>* Укажите адрес объекта</t>
  </si>
  <si>
    <t>Руководитель</t>
  </si>
  <si>
    <t>Заместитель руководителя</t>
  </si>
  <si>
    <t>Главный бухгалтер</t>
  </si>
  <si>
    <t>Административно-хозяйственный персонал</t>
  </si>
  <si>
    <t>Учебно-вспомогательный персонал</t>
  </si>
  <si>
    <t>Педагогический персонал:</t>
  </si>
  <si>
    <t>Медицинский персонал</t>
  </si>
  <si>
    <t>Вспомогательный медицинский персонал</t>
  </si>
  <si>
    <t>Экономист</t>
  </si>
  <si>
    <t>113 Иные выплаты, за исключением фонда оплаты труда учреждений, лицам, привлекаемым согласно законодательству для выполнения отдельных полномочий</t>
  </si>
  <si>
    <t>244 Прочая закупка товаров, работ и услуг</t>
  </si>
  <si>
    <t>406 Приобретение объектов недвижимого имущества государственными (муниципальными) бюджетными и автономными учреждениями</t>
  </si>
  <si>
    <t>407 Строительство (реконструкция) объектов недвижимого имущества государственными (муниципальными) бюджетными и автономными учреждениями</t>
  </si>
  <si>
    <t>Материальная помощь</t>
  </si>
  <si>
    <t>Экономист 1 категории</t>
  </si>
  <si>
    <t>Бухгалтер 1 категории</t>
  </si>
  <si>
    <t>Зам. Главного бухгалтера</t>
  </si>
  <si>
    <t>Специалист по закупкам</t>
  </si>
  <si>
    <t>экология</t>
  </si>
  <si>
    <t>Премия 5%*12мес</t>
  </si>
  <si>
    <t>Абонентская плата за номер</t>
  </si>
  <si>
    <t>повременная оплата междугородных. Международных и местных телефонных сообщений</t>
  </si>
  <si>
    <t>Прочие коммунальные услуги</t>
  </si>
  <si>
    <t>вывоз ЖБО</t>
  </si>
  <si>
    <t>Дезинфекция помещения</t>
  </si>
  <si>
    <t>обслуживание котельных</t>
  </si>
  <si>
    <t>то газопровода</t>
  </si>
  <si>
    <t>техническое обслуживание автоматической пожарной сигнализации</t>
  </si>
  <si>
    <t>предрейсовый  и послерейсовый осмотр водителя</t>
  </si>
  <si>
    <t>страхование автотранспорта</t>
  </si>
  <si>
    <t>техническое обслуживание кнопки тревожной сигнализации</t>
  </si>
  <si>
    <t>услуги бухгалтерского учета</t>
  </si>
  <si>
    <t>программное обеспечение</t>
  </si>
  <si>
    <t>приобретение аттестатов</t>
  </si>
  <si>
    <t>приобретение учебников</t>
  </si>
  <si>
    <t>приобретение гсм для подвоза учащихся</t>
  </si>
  <si>
    <t>моющие  и дезинфицирующие средства</t>
  </si>
  <si>
    <t>приложение № 1 к приказу № от</t>
  </si>
  <si>
    <t>Утверждаю</t>
  </si>
  <si>
    <t>(наименование должности уполномоченного лица)</t>
  </si>
  <si>
    <t>(подпись)</t>
  </si>
  <si>
    <t>(расшифровка подписи)</t>
  </si>
  <si>
    <t>"</t>
  </si>
  <si>
    <t>г.</t>
  </si>
  <si>
    <t>План финансово-хозяйственной деятельности на 20</t>
  </si>
  <si>
    <t>Коды</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</si>
  <si>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</si>
  <si>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</si>
  <si>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</si>
  <si>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</si>
  <si>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от "</t>
  </si>
  <si>
    <r>
      <t>г.</t>
    </r>
    <r>
      <rPr>
        <vertAlign val="superscript"/>
        <sz val="10"/>
        <rFont val="Times New Roman"/>
        <family val="1"/>
        <charset val="204"/>
      </rPr>
      <t>2</t>
    </r>
  </si>
  <si>
    <t>Дата</t>
  </si>
  <si>
    <t>Орган, осуществляющий функции</t>
  </si>
  <si>
    <t>по Сводному реестру</t>
  </si>
  <si>
    <t>и полномочия учредителя</t>
  </si>
  <si>
    <t>глава по БК</t>
  </si>
  <si>
    <t>ИНН</t>
  </si>
  <si>
    <t>Учреждение</t>
  </si>
  <si>
    <t>КПП</t>
  </si>
  <si>
    <t>Единица измерения: руб</t>
  </si>
  <si>
    <t>по ОКЕИ</t>
  </si>
  <si>
    <t>Раздел 1. Поступления и выплаты</t>
  </si>
  <si>
    <t>Код строки</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</si>
  <si>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</si>
  <si>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</si>
  <si>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t>Сумма</t>
  </si>
  <si>
    <t>на 20</t>
  </si>
  <si>
    <t>за пределами
планового
периода</t>
  </si>
  <si>
    <t>текущий
финансовый год</t>
  </si>
  <si>
    <t>первый год
планового
периода</t>
  </si>
  <si>
    <t>второй год
планового
периода</t>
  </si>
  <si>
    <r>
      <t>Остаток средств на начало текущего финансового года</t>
    </r>
    <r>
      <rPr>
        <vertAlign val="superscript"/>
        <sz val="9"/>
        <rFont val="Times New Roman"/>
        <family val="1"/>
        <charset val="204"/>
      </rPr>
      <t>5</t>
    </r>
  </si>
  <si>
    <t>0001</t>
  </si>
  <si>
    <r>
      <t>Остаток средств на конец текущего финансового года</t>
    </r>
    <r>
      <rPr>
        <vertAlign val="superscript"/>
        <sz val="9"/>
        <rFont val="Times New Roman"/>
        <family val="1"/>
        <charset val="204"/>
      </rPr>
      <t>5</t>
    </r>
  </si>
  <si>
    <t>0002</t>
  </si>
  <si>
    <t>Доходы, всего:</t>
  </si>
  <si>
    <t>1000</t>
  </si>
  <si>
    <t>в том числе:
доходы от собственности, всего</t>
  </si>
  <si>
    <t>1100</t>
  </si>
  <si>
    <t>120</t>
  </si>
  <si>
    <t>1110</t>
  </si>
  <si>
    <t xml:space="preserve">доходы от оказания услуг, работ, компенсации затрат учреждений, всего </t>
  </si>
  <si>
    <t>1200</t>
  </si>
  <si>
    <t>130</t>
  </si>
  <si>
    <t>в том числе субсидии на финансовое обеспечение муниципального задания</t>
  </si>
  <si>
    <t>1210</t>
  </si>
  <si>
    <t>в том числе:
субсидии на финансовое обеспечение выполнения государственного (муниципального) задания за счет средств бюджета Песчанокопского района</t>
  </si>
  <si>
    <t>1220</t>
  </si>
  <si>
    <t xml:space="preserve"> от приносящей доход деятельности</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</si>
  <si>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</si>
  <si>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</si>
  <si>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</si>
  <si>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</si>
  <si>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</si>
  <si>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</si>
  <si>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</si>
  <si>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</si>
  <si>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</si>
  <si>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</si>
  <si>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в том числе:
целевые субсидии</t>
  </si>
  <si>
    <t>1510</t>
  </si>
  <si>
    <t xml:space="preserve">субсидии на осуществление капитальных вложений </t>
  </si>
  <si>
    <t>1520</t>
  </si>
  <si>
    <t>доходы от операции с активами, всего</t>
  </si>
  <si>
    <t>1900</t>
  </si>
  <si>
    <r>
      <t>прочие поступления, всего</t>
    </r>
    <r>
      <rPr>
        <vertAlign val="superscript"/>
        <sz val="9"/>
        <rFont val="Times New Roman"/>
        <family val="1"/>
        <charset val="204"/>
      </rPr>
      <t>6</t>
    </r>
  </si>
  <si>
    <t>1980</t>
  </si>
  <si>
    <t xml:space="preserve">из них:
увеличение остатков денежных средств за счет возврата дебиторской задолженности прошлых лет </t>
  </si>
  <si>
    <t>1981</t>
  </si>
  <si>
    <t>510</t>
  </si>
  <si>
    <t xml:space="preserve">Расходы, всего </t>
  </si>
  <si>
    <t>2000</t>
  </si>
  <si>
    <t xml:space="preserve">в том числе:
на выплаты персоналу, всего </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</si>
  <si>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</si>
  <si>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</si>
  <si>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</si>
  <si>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</si>
  <si>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</si>
  <si>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</si>
  <si>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</si>
  <si>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</si>
  <si>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</si>
  <si>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</si>
  <si>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2140</t>
  </si>
  <si>
    <t>119</t>
  </si>
  <si>
    <t xml:space="preserve">в том числе:
на выплаты по оплате труда </t>
  </si>
  <si>
    <t>2141</t>
  </si>
  <si>
    <t xml:space="preserve">на иные выплаты работникам </t>
  </si>
  <si>
    <t>2142</t>
  </si>
  <si>
    <t xml:space="preserve">денежное довольствие военнослужащих и сотрудников, имеющих специальные звания </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</si>
  <si>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</si>
  <si>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</si>
  <si>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</si>
  <si>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</si>
  <si>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</si>
  <si>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</si>
  <si>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</si>
  <si>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</si>
  <si>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</si>
  <si>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на иные выплаты гражданским лицам (денежное содержание)</t>
  </si>
  <si>
    <t xml:space="preserve">социальные и иные выплаты населению, всего </t>
  </si>
  <si>
    <t>2200</t>
  </si>
  <si>
    <t>300</t>
  </si>
  <si>
    <t>в том числе:
социальные выплаты гражданам, кроме публичных нормативных социальных выплат</t>
  </si>
  <si>
    <t>2210</t>
  </si>
  <si>
    <t>320</t>
  </si>
  <si>
    <t xml:space="preserve">из них:
пособия, компенсации и иные социальные выплаты гражданам, кроме публичных нормативных обязательств </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</si>
  <si>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</si>
  <si>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</si>
  <si>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</si>
  <si>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</si>
  <si>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</si>
  <si>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</si>
  <si>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2230</t>
  </si>
  <si>
    <t>350</t>
  </si>
  <si>
    <t>2240</t>
  </si>
  <si>
    <t>360</t>
  </si>
  <si>
    <t xml:space="preserve">уплата налогов, сборов и иных платежей, всего </t>
  </si>
  <si>
    <t>2300</t>
  </si>
  <si>
    <t>850</t>
  </si>
  <si>
    <t xml:space="preserve">из них:
налог на имущество организаций и земельный налог </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</si>
  <si>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</si>
  <si>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</si>
  <si>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</si>
  <si>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</si>
  <si>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</si>
  <si>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</si>
  <si>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</si>
  <si>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</si>
  <si>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2410</t>
  </si>
  <si>
    <t>810</t>
  </si>
  <si>
    <t>взносы в международные организации</t>
  </si>
  <si>
    <t>2420</t>
  </si>
  <si>
    <t>862</t>
  </si>
  <si>
    <t>2430</t>
  </si>
  <si>
    <t>863</t>
  </si>
  <si>
    <t>прочие выплаты (кроме выплат на закупку товаров, работ, услуг)</t>
  </si>
  <si>
    <t>2500</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</si>
  <si>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</si>
  <si>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2520</t>
  </si>
  <si>
    <t>831</t>
  </si>
  <si>
    <t>2600</t>
  </si>
  <si>
    <t xml:space="preserve">в том числе:
закупку научно-исследовательских и опытно-конструкторских работ </t>
  </si>
  <si>
    <t>2610</t>
  </si>
  <si>
    <t>241</t>
  </si>
  <si>
    <t xml:space="preserve">закупку товаров, работ, услуг в сфере информационно-коммуникационных технологий </t>
  </si>
  <si>
    <t>2620</t>
  </si>
  <si>
    <t>242</t>
  </si>
  <si>
    <t xml:space="preserve">закупку товаров, работ, услуг в целях капитального ремонта государственного (муниципального) имущества </t>
  </si>
  <si>
    <t>2630</t>
  </si>
  <si>
    <t>243</t>
  </si>
  <si>
    <t>2640</t>
  </si>
  <si>
    <t>244</t>
  </si>
  <si>
    <t>капитальные вложения в объекты государственной (муниципальной) собственности, всего</t>
  </si>
  <si>
    <t>2650</t>
  </si>
  <si>
    <t>400</t>
  </si>
  <si>
    <t>406</t>
  </si>
  <si>
    <t>407</t>
  </si>
  <si>
    <r>
      <t>Выплаты, уменьшающие доход, всего</t>
    </r>
    <r>
      <rPr>
        <b/>
        <vertAlign val="superscript"/>
        <sz val="9"/>
        <rFont val="Times New Roman"/>
        <family val="1"/>
        <charset val="204"/>
      </rPr>
      <t>8</t>
    </r>
  </si>
  <si>
    <t>3000</t>
  </si>
  <si>
    <t>100</t>
  </si>
  <si>
    <r>
      <t>в том числе:
налог на прибыль</t>
    </r>
    <r>
      <rPr>
        <vertAlign val="superscript"/>
        <sz val="9"/>
        <rFont val="Times New Roman"/>
        <family val="1"/>
        <charset val="204"/>
      </rPr>
      <t>8</t>
    </r>
  </si>
  <si>
    <t>3010</t>
  </si>
  <si>
    <r>
      <t>налог на добавленную стоимость</t>
    </r>
    <r>
      <rPr>
        <vertAlign val="superscript"/>
        <sz val="9"/>
        <rFont val="Times New Roman"/>
        <family val="1"/>
        <charset val="204"/>
      </rPr>
      <t>8</t>
    </r>
  </si>
  <si>
    <t>3020</t>
  </si>
  <si>
    <r>
      <t>прочие налоги, уменьшающие доход</t>
    </r>
    <r>
      <rPr>
        <vertAlign val="superscript"/>
        <sz val="9"/>
        <rFont val="Times New Roman"/>
        <family val="1"/>
        <charset val="204"/>
      </rPr>
      <t>8</t>
    </r>
  </si>
  <si>
    <t>3030</t>
  </si>
  <si>
    <r>
      <t>Прочие выплаты, всего</t>
    </r>
    <r>
      <rPr>
        <b/>
        <vertAlign val="superscript"/>
        <sz val="9"/>
        <rFont val="Times New Roman"/>
        <family val="1"/>
        <charset val="204"/>
      </rPr>
      <t>9</t>
    </r>
  </si>
  <si>
    <t>4000</t>
  </si>
  <si>
    <t>из них:
возврат в бюджет средств субсидии</t>
  </si>
  <si>
    <t>4010</t>
  </si>
  <si>
    <t>610</t>
  </si>
  <si>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</si>
  <si>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</si>
  <si>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</si>
  <si>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</si>
  <si>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</si>
  <si>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</si>
  <si>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</si>
  <si>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907</t>
  </si>
  <si>
    <t>612701001</t>
  </si>
  <si>
    <t>Отдел образования Администрации Песчанокопского района</t>
  </si>
  <si>
    <r>
      <t>Раздел 2. Сведения по выплатам на закупки товаров, работ, услуг</t>
    </r>
    <r>
      <rPr>
        <b/>
        <vertAlign val="superscript"/>
        <sz val="10"/>
        <rFont val="Times New Roman"/>
        <family val="1"/>
        <charset val="204"/>
      </rPr>
      <t>10</t>
    </r>
  </si>
  <si>
    <t>N
п/п</t>
  </si>
  <si>
    <t>Коды строк</t>
  </si>
  <si>
    <t>Год
начала закупки</t>
  </si>
  <si>
    <t>(текущий
финансовый год)</t>
  </si>
  <si>
    <t>(первый год
планового
периода)</t>
  </si>
  <si>
    <t>(второй год
планового
периода)</t>
  </si>
  <si>
    <t>1.1.</t>
  </si>
  <si>
    <t>1.2.</t>
  </si>
  <si>
    <t>1.3.</t>
  </si>
  <si>
    <t>1.4.</t>
  </si>
  <si>
    <t>1.4.1.</t>
  </si>
  <si>
    <t xml:space="preserve">в том числе:
за счет субсидий, предоставляемых на финансовое обеспечение выполнения государственного (муниципального) задания </t>
  </si>
  <si>
    <t>1.4.1.1.</t>
  </si>
  <si>
    <t xml:space="preserve">в том числе:
в соответствии с Федеральным законом N 44-ФЗ </t>
  </si>
  <si>
    <t>1.4.1.2.</t>
  </si>
  <si>
    <t>1.4.2.</t>
  </si>
  <si>
    <t xml:space="preserve">за счет субсидий, предоставляемых в соответствии с абзацем вторым пункта 1 статьи 78.1 Бюджетного кодекса Российской Федерации </t>
  </si>
  <si>
    <t>1.4.2.1.</t>
  </si>
  <si>
    <t>1.4.2.2.</t>
  </si>
  <si>
    <t>1.4.3.</t>
  </si>
  <si>
    <t>1.4.4.</t>
  </si>
  <si>
    <t xml:space="preserve">за счет средств обязательного медицинского страхования </t>
  </si>
  <si>
    <t>1.4.4.1.</t>
  </si>
  <si>
    <t>1.4.4.2.</t>
  </si>
  <si>
    <t>1.4.5.</t>
  </si>
  <si>
    <t xml:space="preserve">за счет прочих источников финансового обеспечения </t>
  </si>
  <si>
    <t>1.4.5.1.</t>
  </si>
  <si>
    <t>1.4.5.2.</t>
  </si>
  <si>
    <t>в соответствии с Федеральным законом N 223-ФЗ</t>
  </si>
  <si>
    <t>2.</t>
  </si>
  <si>
    <t>в том числе по году начала закупки:</t>
  </si>
  <si>
    <t>3.</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</si>
  <si>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</si>
  <si>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Руководитель учреждения</t>
  </si>
  <si>
    <t xml:space="preserve">(уполномоченное лицо учреждения) </t>
  </si>
  <si>
    <t>(должность)</t>
  </si>
  <si>
    <t>Исполнитель</t>
  </si>
  <si>
    <t>(фамилия, инициалы)</t>
  </si>
  <si>
    <t>(телефон)</t>
  </si>
  <si>
    <t>СОГЛАСОВАНО</t>
  </si>
  <si>
    <t>(наименование должности уполномоченного лица органа-учредителя)</t>
  </si>
  <si>
    <t>6.8. Расчет (обоснование) расходов на оплату по целевой субсидии</t>
  </si>
  <si>
    <t>Стоимость
(с учетом НДС), руб.</t>
  </si>
  <si>
    <t>Организация питания детей в летнем оздоровительном лагере</t>
  </si>
  <si>
    <t>6.9. Расчет (обоснование) расходов на оплату по приносящей доход деятельности</t>
  </si>
  <si>
    <t>директор</t>
  </si>
  <si>
    <t>субсидии на иные цели</t>
  </si>
  <si>
    <t>субсидии на финансовое обеспечение выполнения муниципального задания за счет средств бюджета Песчанокопского района</t>
  </si>
  <si>
    <t>субсидии на финансовое обеспечение выполнения муниципального задания за счет средств бюджета областного бюджета</t>
  </si>
  <si>
    <t>организация питания учащихся из малообеспеченных семей</t>
  </si>
  <si>
    <t>в том числе:
приобретение объектов недвижимого имущества  муниципальными учреждениями</t>
  </si>
  <si>
    <t>материалы для кружков</t>
  </si>
  <si>
    <t>ДОБАВИТЬ</t>
  </si>
  <si>
    <t>Вспомогательный персонал (местный бюджет)</t>
  </si>
  <si>
    <t>Дополнительное образование</t>
  </si>
  <si>
    <t>дополнительное образование</t>
  </si>
  <si>
    <t>Газоснабжение, всего</t>
  </si>
  <si>
    <t>организация всеобуча по плаванию</t>
  </si>
  <si>
    <t>капитальный ремонт здания школы</t>
  </si>
  <si>
    <t>авторский надзор за проведением капитального ремонта</t>
  </si>
  <si>
    <t>технический надхор за проведением капитального ремонта</t>
  </si>
  <si>
    <t>приобретение материалов для занятий в кружках</t>
  </si>
  <si>
    <t>И.Н.Хребтова</t>
  </si>
  <si>
    <t>организация питания детей в дошкольном отделении</t>
  </si>
  <si>
    <t>организация питания воспитанников в дошкольном отделении</t>
  </si>
  <si>
    <t>детский сад</t>
  </si>
  <si>
    <t>вывоз ТКО детский сад</t>
  </si>
  <si>
    <t>вывоз тко школа</t>
  </si>
  <si>
    <t>Педагогический персонал детского сада</t>
  </si>
  <si>
    <t>вспомогательный персонал детского сада областной бюджет</t>
  </si>
  <si>
    <t>канцелярские товары для дошкольного отделения</t>
  </si>
  <si>
    <t>приобретение материалов для дошкольного отделения</t>
  </si>
  <si>
    <t>тко</t>
  </si>
  <si>
    <t>0701 мест</t>
  </si>
  <si>
    <t>0702 обл</t>
  </si>
  <si>
    <t>0702 мест</t>
  </si>
  <si>
    <t>0703 обл</t>
  </si>
  <si>
    <t>0701 обл</t>
  </si>
  <si>
    <t>0702 об</t>
  </si>
  <si>
    <t>0702 мес</t>
  </si>
  <si>
    <t>0701 мес</t>
  </si>
  <si>
    <t>услуги бухгалтерского учета д/о</t>
  </si>
  <si>
    <t>медицинский осмотр работников д/о</t>
  </si>
  <si>
    <t>мест</t>
  </si>
  <si>
    <t>обл</t>
  </si>
  <si>
    <t>0701</t>
  </si>
  <si>
    <t>0702</t>
  </si>
  <si>
    <t>0703</t>
  </si>
  <si>
    <t>И.Н. Хребтова</t>
  </si>
  <si>
    <t>здание по адресу  с.Летник, ул.Ленина,51</t>
  </si>
  <si>
    <t>Газоснабжение по адресу : с.Летник, ул.Ленина,51</t>
  </si>
  <si>
    <t>карта водителя</t>
  </si>
  <si>
    <t>резервный фонд АПР на обработку клеща</t>
  </si>
  <si>
    <t>лсш 16</t>
  </si>
  <si>
    <t>181</t>
  </si>
  <si>
    <t>440</t>
  </si>
  <si>
    <t>200</t>
  </si>
  <si>
    <t>210</t>
  </si>
  <si>
    <t>211</t>
  </si>
  <si>
    <t>212</t>
  </si>
  <si>
    <t>213</t>
  </si>
  <si>
    <t>291</t>
  </si>
  <si>
    <t>310</t>
  </si>
  <si>
    <t>Выплаты денежной компенсации стоимости питания детей с ограниченными возможностями здоровья, обучающихся на дому</t>
  </si>
  <si>
    <t>транспортный налог</t>
  </si>
  <si>
    <t>поверка средств измерения сигнализаторов</t>
  </si>
  <si>
    <t>электролабораторные испытания</t>
  </si>
  <si>
    <t>поверка дымохода</t>
  </si>
  <si>
    <t>испытания и обслуживание внутрикотельного газового оборудования</t>
  </si>
  <si>
    <t>страхование котельной</t>
  </si>
  <si>
    <t>медицинский осмотр работников  обслуживающего персонала школы</t>
  </si>
  <si>
    <t>медицинский осмотр работников  обслуживающего персонала дошк отд</t>
  </si>
  <si>
    <t>техобслуживание автотранспорта</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</si>
  <si>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</si>
  <si>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</si>
  <si>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</si>
  <si>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</si>
  <si>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</si>
  <si>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</si>
  <si>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2182</t>
  </si>
  <si>
    <t>иные выплаты населению</t>
  </si>
  <si>
    <t>из них:
гранты, предоставляемые бюджетным учреждениями</t>
  </si>
  <si>
    <t>613</t>
  </si>
  <si>
    <t>гранты, предоставляемые автономным учреждениями</t>
  </si>
  <si>
    <t>623</t>
  </si>
  <si>
    <t>гранты, предоставляемые иным некоммерческим организациям (за исключением бюджетных и автономных учреждений)</t>
  </si>
  <si>
    <t>634</t>
  </si>
  <si>
    <t>гранты, предоставляемые другим организациям и физическим лицам</t>
  </si>
  <si>
    <t>2440</t>
  </si>
  <si>
    <t>2450</t>
  </si>
  <si>
    <t>платежи в целях обеспечения реализации соглашений с правительствами иностранных государстив и международными организациями</t>
  </si>
  <si>
    <t>2460</t>
  </si>
  <si>
    <t>1.3.1.</t>
  </si>
  <si>
    <t xml:space="preserve">в том числе:
в соответствии с Федеральным законом №44-ФЗ </t>
  </si>
  <si>
    <t>из них  (10.1)</t>
  </si>
  <si>
    <t>26310.1</t>
  </si>
  <si>
    <t>1.3.2.</t>
  </si>
  <si>
    <t xml:space="preserve">в том числе:
в соответствии с Федеральным законом №223-ФЗ </t>
  </si>
  <si>
    <t>26451.1</t>
  </si>
  <si>
    <t>Код по бюджетной классификации Российской Федерации "10.1"</t>
  </si>
  <si>
    <t>26421.1</t>
  </si>
  <si>
    <t>классное руководство</t>
  </si>
  <si>
    <t>обучение ответственных</t>
  </si>
  <si>
    <t>противопожарные мероприятия огнетушители</t>
  </si>
  <si>
    <t>целевые минус фот  минус возмещение питания овз</t>
  </si>
  <si>
    <t>платные</t>
  </si>
  <si>
    <t>рециркуляторы и термометры</t>
  </si>
  <si>
    <t>питание 1-4</t>
  </si>
  <si>
    <t>электронная подпись</t>
  </si>
  <si>
    <t xml:space="preserve">обучение ответственных </t>
  </si>
  <si>
    <t>обл 0702</t>
  </si>
  <si>
    <t>мест 0701</t>
  </si>
  <si>
    <t>обл 0701</t>
  </si>
  <si>
    <t>мест 0702</t>
  </si>
  <si>
    <t>приобретение учебного оборудования</t>
  </si>
  <si>
    <t>бумага</t>
  </si>
  <si>
    <t>канцелярские товары для школы</t>
  </si>
  <si>
    <t>обл 0703</t>
  </si>
  <si>
    <t>всего мз</t>
  </si>
  <si>
    <t>создание и обеспечение функционирования центров образования естественно-научной и технологической направленностей  нацпроект О36</t>
  </si>
  <si>
    <t>обеспечение ОО материально-технической базой для внедрения цифровой образовательной среды  нацпроект  О43</t>
  </si>
  <si>
    <t>2111</t>
  </si>
  <si>
    <t>ежемесячное денежное вознаграждение за классное руководство педагогическим работникам</t>
  </si>
  <si>
    <t>на выплату за ежемесячное денежное вознаграждение за классное руководство педагогическим работникам</t>
  </si>
  <si>
    <t>закупка энергетических ресурсов</t>
  </si>
  <si>
    <t>247</t>
  </si>
  <si>
    <t>то автобуса</t>
  </si>
  <si>
    <t>за счет средств Субсидии бюджетным учреждениям на обеспечение образовательных организаций материально-технической базой для внедрения цифровой образовательной среды в рамках подпрограммы "Развитие общего и дополнительного образования" муниципальной программы Песчанокопского района "Развитие образования" (НАЦИОНАЛЬНЫЙ ПРОЕКТ)</t>
  </si>
  <si>
    <t>021Е452100</t>
  </si>
  <si>
    <t>Субсидии бюджетным учреждениям на обновление материально-технической базы для формирования у обучающихся современных технологических и гуманитарных навыков в рамках подпрограммы "Развитие общего и дополнительного образования" муниципальной программы Песчанокопского района "Развитие образования"(точка роста)</t>
  </si>
  <si>
    <t>прочие работы</t>
  </si>
  <si>
    <t>в том числе:
в соответствии с Федеральным законом N 44-ФЗ  из них 10.1</t>
  </si>
  <si>
    <t>26421.1.1</t>
  </si>
  <si>
    <t>26421.1.2</t>
  </si>
  <si>
    <t>26421.1.3</t>
  </si>
  <si>
    <t>26421.1.4</t>
  </si>
  <si>
    <t>1.4.2.1.1</t>
  </si>
  <si>
    <t>1.4.2.1.2</t>
  </si>
  <si>
    <t>1.4.2.1.3</t>
  </si>
  <si>
    <t>1.4.2.1.4</t>
  </si>
  <si>
    <t>00000S4590</t>
  </si>
  <si>
    <t>газ</t>
  </si>
  <si>
    <t>вода</t>
  </si>
  <si>
    <t>свет</t>
  </si>
  <si>
    <t>целев</t>
  </si>
  <si>
    <t>мун з</t>
  </si>
  <si>
    <t>внебюд</t>
  </si>
  <si>
    <t>водители</t>
  </si>
  <si>
    <t>0702обл</t>
  </si>
  <si>
    <t>предрейсовый осмотр водителя</t>
  </si>
  <si>
    <t>услуги связи</t>
  </si>
  <si>
    <t>бумага для кружков</t>
  </si>
  <si>
    <t>приобретение котлов</t>
  </si>
  <si>
    <t>приобретение ГРПШ</t>
  </si>
  <si>
    <t>административный штраф</t>
  </si>
  <si>
    <t>24</t>
  </si>
  <si>
    <t>Начальник Отдела образования Администрации Песчанокопского района</t>
  </si>
  <si>
    <t>отопительный</t>
  </si>
  <si>
    <t>активация нового автобуса скзи</t>
  </si>
  <si>
    <t>итого субвенция дошк</t>
  </si>
  <si>
    <t>итого субвенция школы</t>
  </si>
  <si>
    <t>связь</t>
  </si>
  <si>
    <t>4,2</t>
  </si>
  <si>
    <t>Уникальный код10.2</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</si>
  <si>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2000-2720 -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</si>
  <si>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</si>
  <si>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приобретение оборудования из грантов</t>
  </si>
  <si>
    <t>приобретение материалов по гранту</t>
  </si>
  <si>
    <t>мягкий инвентарь</t>
  </si>
  <si>
    <t>наглядные пособия для дошкольного образования</t>
  </si>
  <si>
    <t>обл0701</t>
  </si>
  <si>
    <t xml:space="preserve">услуги </t>
  </si>
  <si>
    <t>материалы</t>
  </si>
  <si>
    <t>услуги</t>
  </si>
  <si>
    <t>оборудование для доп образования</t>
  </si>
  <si>
    <t>зам руководителя МАУ "РКЦ"</t>
  </si>
  <si>
    <t>Т.А.Медко</t>
  </si>
  <si>
    <t>9-66-64</t>
  </si>
  <si>
    <t>кр за</t>
  </si>
  <si>
    <t>закупку товаров, работ, услуг в целях создания, развития,эксплуатации и вывода из эксплуатации государственных информационных систем</t>
  </si>
  <si>
    <t>2660</t>
  </si>
  <si>
    <t>2700</t>
  </si>
  <si>
    <t>2710</t>
  </si>
  <si>
    <t>2720</t>
  </si>
  <si>
    <t>специальные расходы</t>
  </si>
  <si>
    <t>2800</t>
  </si>
  <si>
    <t>880</t>
  </si>
  <si>
    <t>26310.2</t>
  </si>
  <si>
    <t>из них  (10.2)</t>
  </si>
  <si>
    <t xml:space="preserve">          из них  (10.1)</t>
  </si>
  <si>
    <t>26430.1</t>
  </si>
  <si>
    <t xml:space="preserve">          из них  (10.2)</t>
  </si>
  <si>
    <t>26430.2</t>
  </si>
  <si>
    <t>26451.2</t>
  </si>
  <si>
    <t>прочую закупку товаров, работ и услуг</t>
  </si>
  <si>
    <t>246</t>
  </si>
  <si>
    <t>25</t>
  </si>
  <si>
    <r>
      <t xml:space="preserve">10 </t>
    </r>
    <r>
      <rPr>
        <sz val="10"/>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</si>
  <si>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10"/>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</si>
  <si>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10.2</t>
    </r>
    <r>
      <rPr>
        <sz val="10"/>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</si>
  <si>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t xml:space="preserve">11 </t>
    </r>
    <r>
      <rPr>
        <sz val="10"/>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</si>
  <si>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12 </t>
    </r>
    <r>
      <rPr>
        <sz val="10"/>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</si>
  <si>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10"/>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</si>
  <si>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10"/>
        <rFont val="Times New Roman"/>
        <family val="1"/>
        <charset val="204"/>
      </rPr>
      <t>Государственным (муниципальным) бюджетным учреждением показатель не формируется.</t>
    </r>
  </si>
  <si>
    <r>
      <t xml:space="preserve">15 </t>
    </r>
    <r>
      <rPr>
        <sz val="10"/>
        <rFont val="Times New Roman"/>
        <family val="1"/>
        <charset val="204"/>
      </rPr>
      <t>Указывается сумма закупок товаров, работ, услуг, осуществляемых в соответствии с Федеральным законом N 44-ФЗ.</t>
    </r>
  </si>
  <si>
    <r>
      <t xml:space="preserve">16 </t>
    </r>
    <r>
      <rPr>
        <sz val="10"/>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</si>
  <si>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строительство (реконструкция) объектов недвижимого имущества государственными (муниципальными) учреждениями</t>
  </si>
  <si>
    <t>(наименование органа-учредителя (учреждения))</t>
  </si>
  <si>
    <t>расходы на закупку товаров, работ, услуг, всего</t>
  </si>
  <si>
    <t>Служащие</t>
  </si>
  <si>
    <t>медицинский осмотр педагогических работников</t>
  </si>
  <si>
    <t>Дезинфекция помещения  дошк</t>
  </si>
  <si>
    <t>0702 фед советн</t>
  </si>
  <si>
    <t>советники</t>
  </si>
  <si>
    <t>приобретение ГСМ</t>
  </si>
  <si>
    <t>услуги ГЛОНАСС телематические услуги</t>
  </si>
  <si>
    <t>услуги ГЛОНАСС передача данных Ространснадзор</t>
  </si>
  <si>
    <t>противопожарные мероприятия  техобслуживание АПС</t>
  </si>
  <si>
    <t>целевые субсидии</t>
  </si>
  <si>
    <t>151</t>
  </si>
  <si>
    <t xml:space="preserve"> обеспечение деятельности советников директора по воспитанию и взаимодействию с детскими общественными объединениями</t>
  </si>
  <si>
    <t xml:space="preserve">на выплату на проведение мероприятий по обеспечению деятельности советников директора по воспитанию </t>
  </si>
  <si>
    <t>взносы по обязательному социальному страхованию на выплаты по оплате труда работников и иные выплаты работникам учреждений, 
всего</t>
  </si>
  <si>
    <r>
      <t>Выплаты на закупку товаров, работ, услуг, всего</t>
    </r>
    <r>
      <rPr>
        <b/>
        <vertAlign val="superscript"/>
        <sz val="10"/>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</si>
  <si>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10"/>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</si>
  <si>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10"/>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</si>
  <si>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10"/>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</si>
  <si>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10"/>
        <rFont val="Times New Roman"/>
        <family val="1"/>
        <charset val="204"/>
      </rPr>
      <t>13</t>
    </r>
  </si>
  <si>
    <r>
      <t>в соответствии с Федеральным законом N 223-ФЗ</t>
    </r>
    <r>
      <rPr>
        <vertAlign val="superscript"/>
        <sz val="10"/>
        <rFont val="Times New Roman"/>
        <family val="1"/>
        <charset val="204"/>
      </rPr>
      <t>14</t>
    </r>
  </si>
  <si>
    <r>
      <t>за счет субсидий, предоставляемых на осуществление капитальных вложений</t>
    </r>
    <r>
      <rPr>
        <vertAlign val="superscript"/>
        <sz val="10"/>
        <rFont val="Times New Roman"/>
        <family val="1"/>
        <charset val="204"/>
      </rPr>
      <t>15</t>
    </r>
  </si>
  <si>
    <r>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r>
    <r>
      <rPr>
        <vertAlign val="superscript"/>
        <sz val="10"/>
        <rFont val="Times New Roman"/>
        <family val="1"/>
        <charset val="204"/>
      </rPr>
      <t>16</t>
    </r>
  </si>
  <si>
    <t>прохождение медосмотра обслуживающего персонала О55</t>
  </si>
  <si>
    <t>текущий ремонт  О08  входной группы</t>
  </si>
  <si>
    <t>подключение к системе дело О54</t>
  </si>
  <si>
    <t>наценка на питание О53</t>
  </si>
  <si>
    <t>000EВ57860</t>
  </si>
  <si>
    <t xml:space="preserve">Субсидии бюджетным учреждениям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 в рамках подпрограммы "Развитие общего и дополнительного образования" муниципальной программы Песчанокопского района "Развитие образования" </t>
  </si>
  <si>
    <t>установка рабочего места под управлением операционной системы</t>
  </si>
  <si>
    <t>противопожарные мероприятия пропитка</t>
  </si>
  <si>
    <t xml:space="preserve">  обслуживание КТС</t>
  </si>
  <si>
    <t xml:space="preserve">ремонт </t>
  </si>
  <si>
    <t>хозматериалы</t>
  </si>
  <si>
    <t>налоги</t>
  </si>
  <si>
    <t>требования по предписанию О25 москтные сетки</t>
  </si>
  <si>
    <t>приобретение оборудования</t>
  </si>
  <si>
    <t>26</t>
  </si>
  <si>
    <t>хозматериалы для школы обл</t>
  </si>
  <si>
    <t>канцтовары для дошк отделения</t>
  </si>
  <si>
    <t>суб 0702 +0703 +0701</t>
  </si>
  <si>
    <t>суб 0702 +горпит +суб0701</t>
  </si>
  <si>
    <t>инициативные О22</t>
  </si>
  <si>
    <t>остаток от возмещения затрат</t>
  </si>
  <si>
    <t>остаток от кружков</t>
  </si>
  <si>
    <t>резервный фонд Адм Песч района на ремонт сети электроснабжения</t>
  </si>
  <si>
    <t>2024</t>
  </si>
  <si>
    <t>счетчик газовый О04</t>
  </si>
  <si>
    <t>стройконтроль  О21</t>
  </si>
  <si>
    <t>проверка сметной стоимости экспертиза О09</t>
  </si>
  <si>
    <t>ЗАГАЗОВАННОСТЬ поверка средств измерения оборудования и сигнализаторов</t>
  </si>
  <si>
    <t>демонтаж цсм</t>
  </si>
  <si>
    <t>спецоценка</t>
  </si>
  <si>
    <t>молниезащита</t>
  </si>
  <si>
    <t>инвалиды</t>
  </si>
  <si>
    <t>районное мероприятие Безопасное колесо О09</t>
  </si>
  <si>
    <t>отопительный сезон О04 реконструкция сети газоснабжения</t>
  </si>
  <si>
    <t>приобретение казачьих костюмов О17</t>
  </si>
  <si>
    <t>организация питания учащихся из многодетных семей</t>
  </si>
  <si>
    <t>организация питания учащихся участников СВО О27</t>
  </si>
  <si>
    <t>0702 фед вознаград советн</t>
  </si>
  <si>
    <t>Н.В.Черкашина</t>
  </si>
  <si>
    <t>средства защиты реч оповещение О43</t>
  </si>
  <si>
    <t>купольная посудомоечная машина  резервный фонд Правительства Ростовской области О10</t>
  </si>
  <si>
    <t>Гранты, за исключением грантов в виде субсидий</t>
  </si>
  <si>
    <t>155</t>
  </si>
  <si>
    <t>зарплата по гранту</t>
  </si>
  <si>
    <t>декабря</t>
  </si>
  <si>
    <t>27</t>
  </si>
  <si>
    <t>Обслуживающий персонал детского сада (местный бюджет)</t>
  </si>
  <si>
    <t>Обслуживающий персонал (местный бюджет)</t>
  </si>
  <si>
    <t>питание</t>
  </si>
  <si>
    <t>29</t>
  </si>
  <si>
    <t>29.12.2024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</si>
</sst>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2" x14ac:knownFonts="1">
    <font>
      <sz val="10"/>
      <name val="Arial Cyr"/>
      <charset val="204"/>
    </font>
    <font>
      <sz val="10"/>
      <name val="Arial Cyr"/>
      <charset val="204"/>
    </font>
    <font>
      <sz val="10"/>
      <name val="Times New Roman"/>
      <family val="1"/>
      <charset val="204"/>
    </font>
    <font>
      <sz val="11"/>
      <name val="Times New Roman"/>
      <family val="1"/>
      <charset val="204"/>
    </font>
    <font>
      <b/>
      <sz val="11"/>
      <name val="Times New Roman"/>
      <family val="1"/>
      <charset val="204"/>
    </font>
    <font>
      <b/>
      <sz val="12"/>
      <name val="Times New Roman"/>
      <family val="1"/>
      <charset val="204"/>
    </font>
    <font>
      <sz val="12"/>
      <name val="Times New Roman"/>
      <family val="1"/>
      <charset val="204"/>
    </font>
    <font>
      <sz val="9"/>
      <name val="Times New Roman"/>
      <family val="1"/>
      <charset val="204"/>
    </font>
    <font>
      <sz val="9"/>
      <color indexed="9"/>
      <name val="Times New Roman"/>
      <family val="1"/>
      <charset val="204"/>
    </font>
    <font>
      <b/>
      <sz val="10"/>
      <name val="Times New Roman"/>
      <family val="1"/>
      <charset val="204"/>
    </font>
    <font>
      <b/>
      <sz val="10"/>
      <name val="Arial Cyr"/>
      <charset val="204"/>
    </font>
    <font>
      <sz val="10"/>
      <color indexed="8"/>
      <name val="Times New Roman"/>
      <family val="1"/>
      <charset val="204"/>
    </font>
    <font>
      <sz val="11"/>
      <name val="Cambria"/>
      <family val="1"/>
      <charset val="204"/>
    </font>
    <font>
      <sz val="10"/>
      <name val="Verdana"/>
      <family val="2"/>
      <charset val="204"/>
    </font>
    <font>
      <sz val="13"/>
      <color indexed="8"/>
      <name val="Cambria"/>
      <family val="1"/>
      <charset val="204"/>
    </font>
    <font>
      <sz val="11"/>
      <color indexed="8"/>
      <name val="Arial"/>
      <family val="2"/>
      <charset val="204"/>
    </font>
    <font>
      <sz val="13"/>
      <name val="Cambria"/>
      <family val="1"/>
      <charset val="204"/>
    </font>
    <font>
      <sz val="8"/>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vertAlign val="superscript"/>
      <sz val="10"/>
      <name val="Times New Roman"/>
      <family val="1"/>
      <charset val="204"/>
    </font>
    <font>
      <sz val="9"/>
      <name val="Times New Roman"/>
      <family val="1"/>
      <charset val="204"/>
    </font>
    <font>
      <vertAlign val="superscript"/>
      <sz val="9"/>
      <name val="Times New Roman"/>
      <family val="1"/>
      <charset val="204"/>
    </font>
    <font>
      <b/>
      <sz val="9"/>
      <name val="Times New Roman"/>
      <family val="1"/>
      <charset val="204"/>
    </font>
    <font>
      <b/>
      <sz val="9"/>
      <name val="Times New Roman"/>
      <family val="1"/>
      <charset val="204"/>
    </font>
    <font>
      <b/>
      <vertAlign val="superscript"/>
      <sz val="9"/>
      <name val="Times New Roman"/>
      <family val="1"/>
      <charset val="204"/>
    </font>
    <font>
      <vertAlign val="superscript"/>
      <sz val="8"/>
      <name val="Times New Roman"/>
      <family val="1"/>
      <charset val="204"/>
    </font>
    <font>
      <vertAlign val="superscript"/>
      <sz val="7"/>
      <name val="Times New Roman"/>
      <family val="1"/>
      <charset val="204"/>
    </font>
    <font>
      <b/>
      <vertAlign val="superscript"/>
      <sz val="10"/>
      <name val="Times New Roman"/>
      <family val="1"/>
      <charset val="204"/>
    </font>
    <font>
      <sz val="9"/>
      <name val="Arial Cyr"/>
      <charset val="204"/>
    </font>
    <font>
      <sz val="10"/>
      <color indexed="10"/>
      <name val="Arial Cyr"/>
      <charset val="204"/>
    </font>
    <font>
      <sz val="8"/>
      <name val="Arial Cyr"/>
      <charset val="204"/>
    </font>
    <font>
      <b/>
      <sz val="8"/>
      <name val="Times New Roman"/>
      <family val="1"/>
      <charset val="204"/>
    </font>
    <font>
      <sz val="12"/>
      <name val="Arial Cyr"/>
      <charset val="204"/>
    </font>
    <font>
      <sz val="22"/>
      <name val="Times New Roman"/>
      <family val="1"/>
      <charset val="204"/>
    </font>
    <font>
      <sz val="22"/>
      <name val="Arial Cyr"/>
      <charset val="204"/>
    </font>
    <font>
      <sz val="18"/>
      <name val="Times New Roman"/>
      <family val="1"/>
      <charset val="204"/>
    </font>
    <font>
      <sz val="20"/>
      <name val="Times New Roman"/>
      <family val="1"/>
      <charset val="204"/>
    </font>
    <font>
      <sz val="10"/>
      <color rgb="FFFF0000"/>
      <name val="Times New Roman"/>
      <family val="1"/>
      <charset val="204"/>
    </font>
    <font>
      <sz val="11"/>
      <color theme="7" tint="-0.249977111117893"/>
      <name val="Times New Roman"/>
      <family val="1"/>
      <charset val="204"/>
    </font>
    <font>
      <sz val="10"/>
      <color theme="7" tint="-0.249977111117893"/>
      <name val="Times New Roman"/>
      <family val="1"/>
      <charset val="204"/>
    </font>
    <font>
      <sz val="10"/>
      <color theme="3" tint="0.39997558519241921"/>
      <name val="Times New Roman"/>
      <family val="1"/>
      <charset val="204"/>
    </font>
    <font>
      <sz val="10"/>
      <color theme="1"/>
      <name val="Times New Roman"/>
      <family val="1"/>
      <charset val="204"/>
    </font>
    <font>
      <b/>
      <sz val="10"/>
      <color theme="1"/>
      <name val="Times New Roman"/>
      <family val="1"/>
      <charset val="204"/>
    </font>
    <font>
      <sz val="14"/>
      <name val="Times New Roman"/>
      <family val="1"/>
      <charset val="204"/>
    </font>
    <font>
      <sz val="16"/>
      <name val="Times New Roman"/>
      <family val="1"/>
      <charset val="204"/>
    </font>
    <font>
      <sz val="11"/>
      <name val="Arial Cyr"/>
      <charset val="204"/>
    </font>
    <font>
      <sz val="14"/>
      <name val="Arial Cyr"/>
      <charset val="204"/>
    </font>
    <font>
      <b/>
      <sz val="14"/>
      <name val="Times New Roman"/>
      <family val="1"/>
      <charset val="204"/>
    </font>
    <font>
      <sz val="10"/>
      <color rgb="FFFF0000"/>
      <name val="Arial Cyr"/>
      <charset val="204"/>
    </font>
    <font>
      <sz val="11"/>
      <color rgb="FFFF0000"/>
      <name val="Arial Cyr"/>
      <charset val="204"/>
    </font>
  </fonts>
  <fills count="1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11"/>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864">
    <xf numFmtId="0" fontId="0" fillId="0" borderId="0" xfId="0"/>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2" fillId="0" borderId="0" xfId="0" applyNumberFormat="1" applyFont="1" applyBorder="1" applyAlignment="1">
      <alignment horizontal="center" vertical="center" wrapText="1"/>
    </xf>
    <xf numFmtId="0" fontId="2" fillId="0" borderId="0" xfId="0" applyNumberFormat="1" applyFont="1" applyBorder="1" applyAlignment="1">
      <alignment horizontal="center" vertical="top"/>
    </xf>
    <xf numFmtId="0" fontId="2" fillId="0" borderId="0" xfId="0" applyNumberFormat="1" applyFont="1" applyBorder="1" applyAlignment="1">
      <alignment horizontal="left" vertical="center"/>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7" fillId="0" borderId="0" xfId="0" applyNumberFormat="1" applyFont="1" applyBorder="1" applyAlignment="1">
      <alignment horizontal="left"/>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49" fontId="4" fillId="0" borderId="0" xfId="0" applyNumberFormat="1" applyFont="1" applyBorder="1" applyAlignment="1">
      <alignment horizontal="left"/>
    </xf>
    <xf numFmtId="49" fontId="4" fillId="0" borderId="4" xfId="0" applyNumberFormat="1" applyFont="1" applyBorder="1" applyAlignment="1">
      <alignment horizontal="left"/>
    </xf>
    <xf numFmtId="0" fontId="4" fillId="0" borderId="0" xfId="0" applyNumberFormat="1" applyFont="1" applyBorder="1" applyAlignment="1">
      <alignment horizontal="center"/>
    </xf>
    <xf numFmtId="0" fontId="4" fillId="0" borderId="0" xfId="0" applyNumberFormat="1" applyFont="1" applyBorder="1" applyAlignment="1">
      <alignment horizontal="center" wrapText="1"/>
    </xf>
    <xf numFmtId="0" fontId="0" fillId="0" borderId="0" xfId="0" applyAlignment="1">
      <alignment wrapText="1"/>
    </xf>
    <xf numFmtId="0" fontId="11" fillId="0" borderId="0" xfId="0" applyFont="1" applyAlignment="1">
      <alignment vertical="center" wrapText="1"/>
    </xf>
    <xf numFmtId="164" fontId="2" fillId="0" borderId="5"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6" xfId="1" applyNumberFormat="1" applyFont="1" applyBorder="1" applyAlignment="1">
      <alignment horizontal="center" vertical="center" wrapText="1"/>
    </xf>
    <xf numFmtId="0" fontId="12" fillId="0" borderId="0" xfId="0" applyFont="1" applyAlignment="1">
      <alignment horizontal="left" vertical="center" wrapText="1" indent="1"/>
    </xf>
    <xf numFmtId="0" fontId="13" fillId="0" borderId="0" xfId="0" applyFont="1" applyAlignment="1">
      <alignment horizontal="left" vertical="center" wrapText="1" indent="1"/>
    </xf>
    <xf numFmtId="164" fontId="2" fillId="2" borderId="5" xfId="1" applyNumberFormat="1" applyFont="1" applyFill="1" applyBorder="1" applyAlignment="1">
      <alignment horizontal="center" vertical="center" wrapText="1"/>
    </xf>
    <xf numFmtId="9" fontId="9" fillId="0" borderId="5" xfId="1" applyFont="1" applyBorder="1" applyAlignment="1">
      <alignment horizontal="center" vertical="center"/>
    </xf>
    <xf numFmtId="0" fontId="14" fillId="0" borderId="0" xfId="0" applyFont="1" applyAlignment="1">
      <alignment vertical="center"/>
    </xf>
    <xf numFmtId="49" fontId="4" fillId="3" borderId="4" xfId="0" applyNumberFormat="1" applyFont="1" applyFill="1" applyBorder="1" applyAlignment="1">
      <alignment horizontal="left"/>
    </xf>
    <xf numFmtId="0" fontId="4" fillId="3" borderId="0" xfId="0" applyNumberFormat="1" applyFont="1" applyFill="1" applyBorder="1" applyAlignment="1">
      <alignment horizontal="center" wrapText="1"/>
    </xf>
    <xf numFmtId="0" fontId="4" fillId="3" borderId="0" xfId="0" applyNumberFormat="1" applyFont="1" applyFill="1" applyBorder="1" applyAlignment="1">
      <alignment horizontal="left"/>
    </xf>
    <xf numFmtId="0" fontId="4" fillId="3" borderId="0" xfId="0" applyNumberFormat="1" applyFont="1" applyFill="1" applyBorder="1" applyAlignment="1">
      <alignment horizontal="center"/>
    </xf>
    <xf numFmtId="0" fontId="9" fillId="0" borderId="0" xfId="0" applyNumberFormat="1" applyFont="1" applyBorder="1" applyAlignment="1">
      <alignment horizontal="left" vertical="center"/>
    </xf>
    <xf numFmtId="0" fontId="9" fillId="0" borderId="0" xfId="0" applyNumberFormat="1" applyFont="1" applyBorder="1" applyAlignment="1">
      <alignment horizontal="center" vertical="top"/>
    </xf>
    <xf numFmtId="0" fontId="2" fillId="0" borderId="0" xfId="0" applyNumberFormat="1" applyFont="1" applyFill="1" applyBorder="1" applyAlignment="1">
      <alignment horizontal="left" vertical="center"/>
    </xf>
    <xf numFmtId="0" fontId="9" fillId="0" borderId="0" xfId="0" applyNumberFormat="1" applyFont="1" applyFill="1" applyBorder="1" applyAlignment="1">
      <alignment horizontal="left" vertical="center"/>
    </xf>
    <xf numFmtId="4" fontId="3" fillId="0" borderId="0" xfId="0" applyNumberFormat="1" applyFont="1" applyBorder="1" applyAlignment="1">
      <alignment horizontal="left"/>
    </xf>
    <xf numFmtId="0" fontId="9" fillId="0" borderId="1" xfId="0" applyNumberFormat="1" applyFont="1" applyBorder="1" applyAlignment="1">
      <alignment horizontal="left" vertical="center" wrapText="1"/>
    </xf>
    <xf numFmtId="164" fontId="9" fillId="0" borderId="5" xfId="1" applyNumberFormat="1" applyFont="1" applyBorder="1" applyAlignment="1">
      <alignment horizontal="center" vertical="center" wrapText="1"/>
    </xf>
    <xf numFmtId="0" fontId="9" fillId="0" borderId="0" xfId="0" applyNumberFormat="1" applyFont="1" applyBorder="1" applyAlignment="1">
      <alignment horizontal="left"/>
    </xf>
    <xf numFmtId="0" fontId="0" fillId="2" borderId="0" xfId="0" applyFill="1"/>
    <xf numFmtId="0" fontId="10" fillId="2" borderId="7" xfId="0" applyFont="1" applyFill="1" applyBorder="1"/>
    <xf numFmtId="0" fontId="0" fillId="2" borderId="7" xfId="0" applyFill="1" applyBorder="1"/>
    <xf numFmtId="0" fontId="10" fillId="2" borderId="7" xfId="0" applyFont="1" applyFill="1" applyBorder="1" applyAlignment="1">
      <alignment wrapText="1"/>
    </xf>
    <xf numFmtId="0" fontId="0" fillId="4" borderId="7" xfId="0" applyFill="1" applyBorder="1"/>
    <xf numFmtId="0" fontId="0" fillId="4" borderId="0" xfId="0" applyFill="1"/>
    <xf numFmtId="0" fontId="10" fillId="4" borderId="7" xfId="0" applyFont="1" applyFill="1" applyBorder="1"/>
    <xf numFmtId="0" fontId="15" fillId="0" borderId="0" xfId="0" applyFont="1"/>
    <xf numFmtId="0" fontId="9" fillId="5" borderId="4" xfId="0" applyNumberFormat="1" applyFont="1" applyFill="1" applyBorder="1" applyAlignment="1">
      <alignment horizontal="center" vertical="center" wrapText="1"/>
    </xf>
    <xf numFmtId="0" fontId="2" fillId="6" borderId="7" xfId="0" applyNumberFormat="1" applyFont="1" applyFill="1" applyBorder="1" applyAlignment="1">
      <alignment horizontal="center" vertical="top"/>
    </xf>
    <xf numFmtId="164" fontId="2" fillId="0" borderId="5" xfId="1" applyNumberFormat="1" applyFont="1" applyFill="1" applyBorder="1" applyAlignment="1">
      <alignment horizontal="center" vertical="center" wrapText="1"/>
    </xf>
    <xf numFmtId="0" fontId="3" fillId="7" borderId="0" xfId="0" applyNumberFormat="1" applyFont="1" applyFill="1" applyBorder="1" applyAlignment="1">
      <alignment horizontal="left"/>
    </xf>
    <xf numFmtId="0" fontId="16" fillId="0" borderId="0" xfId="0" applyFont="1" applyAlignment="1">
      <alignment wrapText="1"/>
    </xf>
    <xf numFmtId="0" fontId="17" fillId="0" borderId="0" xfId="0" applyFont="1" applyBorder="1" applyAlignment="1">
      <alignment horizontal="center" vertical="top"/>
    </xf>
    <xf numFmtId="0" fontId="18" fillId="0" borderId="0" xfId="0" applyFont="1"/>
    <xf numFmtId="0" fontId="4" fillId="0" borderId="0" xfId="0" applyFont="1"/>
    <xf numFmtId="0" fontId="4" fillId="0" borderId="0" xfId="0" applyFont="1" applyAlignment="1"/>
    <xf numFmtId="0" fontId="4" fillId="0" borderId="0" xfId="0" applyFont="1" applyAlignment="1">
      <alignment horizontal="fill"/>
    </xf>
    <xf numFmtId="0" fontId="4" fillId="0" borderId="0" xfId="0" applyFont="1" applyAlignment="1">
      <alignment horizontal="fill" shrinkToFit="1"/>
    </xf>
    <xf numFmtId="0" fontId="2" fillId="0" borderId="0" xfId="0" applyFont="1"/>
    <xf numFmtId="0" fontId="0" fillId="0" borderId="8" xfId="0" applyBorder="1"/>
    <xf numFmtId="0" fontId="9" fillId="0" borderId="6" xfId="0" applyFont="1" applyFill="1" applyBorder="1" applyAlignment="1">
      <alignment horizontal="center" vertical="top" wrapText="1"/>
    </xf>
    <xf numFmtId="0" fontId="9" fillId="0" borderId="0" xfId="0" applyFont="1" applyFill="1" applyBorder="1" applyAlignment="1">
      <alignment horizontal="center" vertical="top" wrapText="1"/>
    </xf>
    <xf numFmtId="0" fontId="2" fillId="0" borderId="0" xfId="0" applyFont="1" applyBorder="1"/>
    <xf numFmtId="0" fontId="3" fillId="0" borderId="0" xfId="0" applyFont="1" applyBorder="1" applyAlignment="1">
      <alignment horizontal="center"/>
    </xf>
    <xf numFmtId="0" fontId="7" fillId="0" borderId="0" xfId="0" applyFont="1" applyBorder="1" applyAlignment="1">
      <alignment horizontal="center" vertical="top"/>
    </xf>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0" fillId="0" borderId="0" xfId="0" applyAlignment="1">
      <alignment horizontal="center"/>
    </xf>
    <xf numFmtId="2" fontId="0" fillId="0" borderId="0" xfId="0" applyNumberFormat="1"/>
    <xf numFmtId="2" fontId="0" fillId="0" borderId="0" xfId="0" applyNumberFormat="1" applyAlignment="1">
      <alignment horizontal="center"/>
    </xf>
    <xf numFmtId="0" fontId="31" fillId="0" borderId="0" xfId="0" applyFont="1"/>
    <xf numFmtId="2" fontId="31" fillId="0" borderId="0" xfId="0" applyNumberFormat="1" applyFont="1"/>
    <xf numFmtId="0" fontId="2" fillId="0" borderId="0" xfId="0" applyNumberFormat="1" applyFont="1" applyBorder="1" applyAlignment="1">
      <alignment horizontal="center" vertical="center"/>
    </xf>
    <xf numFmtId="4" fontId="2" fillId="0" borderId="0" xfId="0" applyNumberFormat="1" applyFont="1" applyBorder="1" applyAlignment="1">
      <alignment horizontal="left"/>
    </xf>
    <xf numFmtId="0" fontId="17" fillId="0" borderId="0" xfId="0" applyNumberFormat="1" applyFont="1" applyBorder="1" applyAlignment="1">
      <alignment horizontal="left"/>
    </xf>
    <xf numFmtId="2" fontId="17" fillId="0" borderId="0" xfId="0" applyNumberFormat="1" applyFont="1" applyBorder="1" applyAlignment="1">
      <alignment horizontal="left"/>
    </xf>
    <xf numFmtId="4" fontId="17" fillId="0" borderId="0" xfId="0" applyNumberFormat="1" applyFont="1" applyBorder="1" applyAlignment="1">
      <alignment horizontal="left"/>
    </xf>
    <xf numFmtId="0" fontId="33" fillId="0" borderId="0" xfId="0" applyNumberFormat="1" applyFont="1" applyBorder="1" applyAlignment="1">
      <alignment horizontal="center" wrapText="1"/>
    </xf>
    <xf numFmtId="0" fontId="17" fillId="8" borderId="0" xfId="0" applyNumberFormat="1" applyFont="1" applyFill="1" applyBorder="1" applyAlignment="1">
      <alignment horizontal="left"/>
    </xf>
    <xf numFmtId="0" fontId="17" fillId="0" borderId="0" xfId="0" applyNumberFormat="1" applyFont="1" applyBorder="1" applyAlignment="1">
      <alignment horizontal="center" vertical="center" wrapText="1"/>
    </xf>
    <xf numFmtId="0" fontId="17" fillId="0" borderId="0" xfId="0" applyNumberFormat="1" applyFont="1" applyBorder="1" applyAlignment="1">
      <alignment horizontal="center" vertical="top"/>
    </xf>
    <xf numFmtId="0" fontId="17" fillId="0" borderId="0" xfId="0" applyNumberFormat="1" applyFont="1" applyBorder="1" applyAlignment="1">
      <alignment horizontal="left" vertical="center"/>
    </xf>
    <xf numFmtId="0" fontId="33" fillId="0" borderId="0" xfId="0" applyNumberFormat="1" applyFont="1" applyBorder="1" applyAlignment="1">
      <alignment horizontal="left" vertical="center"/>
    </xf>
    <xf numFmtId="49" fontId="0" fillId="0" borderId="0" xfId="0" applyNumberFormat="1"/>
    <xf numFmtId="4" fontId="0" fillId="0" borderId="0" xfId="0" applyNumberFormat="1"/>
    <xf numFmtId="0" fontId="0" fillId="0" borderId="0" xfId="0" applyFont="1"/>
    <xf numFmtId="0" fontId="0" fillId="0" borderId="0" xfId="0" applyFont="1" applyBorder="1"/>
    <xf numFmtId="49" fontId="3" fillId="0" borderId="0" xfId="0" applyNumberFormat="1" applyFont="1" applyBorder="1" applyAlignment="1">
      <alignment horizontal="left"/>
    </xf>
    <xf numFmtId="0" fontId="0" fillId="0" borderId="0" xfId="0"/>
    <xf numFmtId="0" fontId="9" fillId="0" borderId="6" xfId="0" applyFont="1" applyFill="1" applyBorder="1" applyAlignment="1">
      <alignment horizontal="center" vertical="top" wrapText="1"/>
    </xf>
    <xf numFmtId="0" fontId="7" fillId="0" borderId="37" xfId="0" applyFont="1" applyBorder="1" applyAlignment="1">
      <alignment horizontal="center"/>
    </xf>
    <xf numFmtId="0" fontId="7" fillId="0" borderId="7" xfId="0" applyFont="1" applyBorder="1" applyAlignment="1">
      <alignment horizontal="center"/>
    </xf>
    <xf numFmtId="0" fontId="7" fillId="0" borderId="47" xfId="0" applyFont="1" applyBorder="1" applyAlignment="1">
      <alignment horizontal="center"/>
    </xf>
    <xf numFmtId="0" fontId="7" fillId="0" borderId="22" xfId="0" applyFont="1" applyBorder="1" applyAlignment="1">
      <alignment horizontal="center"/>
    </xf>
    <xf numFmtId="0" fontId="0" fillId="0" borderId="0" xfId="0"/>
    <xf numFmtId="49" fontId="7" fillId="0" borderId="23" xfId="0" applyNumberFormat="1" applyFont="1" applyBorder="1" applyAlignment="1">
      <alignment horizontal="center"/>
    </xf>
    <xf numFmtId="0" fontId="9" fillId="5" borderId="4" xfId="0" applyNumberFormat="1" applyFont="1" applyFill="1" applyBorder="1" applyAlignment="1">
      <alignment horizontal="center" vertical="center" wrapText="1"/>
    </xf>
    <xf numFmtId="0" fontId="2" fillId="6" borderId="7" xfId="0" applyNumberFormat="1" applyFont="1" applyFill="1" applyBorder="1" applyAlignment="1">
      <alignment horizontal="center" vertical="top"/>
    </xf>
    <xf numFmtId="0" fontId="4" fillId="0" borderId="0" xfId="0" applyNumberFormat="1" applyFont="1" applyBorder="1" applyAlignment="1">
      <alignment horizontal="left"/>
    </xf>
    <xf numFmtId="4" fontId="2" fillId="0" borderId="0" xfId="0" applyNumberFormat="1" applyFont="1" applyBorder="1" applyAlignment="1">
      <alignment horizontal="left"/>
    </xf>
    <xf numFmtId="0" fontId="2" fillId="0" borderId="0" xfId="0" applyNumberFormat="1" applyFont="1" applyBorder="1" applyAlignment="1">
      <alignment horizontal="left"/>
    </xf>
    <xf numFmtId="0" fontId="4" fillId="0" borderId="0" xfId="0" applyNumberFormat="1" applyFont="1" applyBorder="1" applyAlignment="1">
      <alignment horizontal="center" wrapText="1"/>
    </xf>
    <xf numFmtId="0" fontId="2" fillId="0" borderId="0" xfId="0" applyNumberFormat="1" applyFont="1" applyBorder="1" applyAlignment="1">
      <alignment horizontal="center" vertical="center" wrapText="1"/>
    </xf>
    <xf numFmtId="2" fontId="10" fillId="0" borderId="0" xfId="0" applyNumberFormat="1" applyFont="1"/>
    <xf numFmtId="0" fontId="10" fillId="0" borderId="0" xfId="0" applyFont="1"/>
    <xf numFmtId="0" fontId="2" fillId="0" borderId="0" xfId="0" applyNumberFormat="1" applyFont="1" applyBorder="1" applyAlignment="1">
      <alignment horizontal="center" vertical="center"/>
    </xf>
    <xf numFmtId="4" fontId="2"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center" vertical="center" wrapText="1"/>
    </xf>
    <xf numFmtId="2" fontId="3" fillId="0" borderId="0" xfId="0" applyNumberFormat="1" applyFont="1" applyBorder="1" applyAlignment="1">
      <alignment horizontal="left"/>
    </xf>
    <xf numFmtId="3" fontId="3" fillId="0" borderId="0" xfId="0" applyNumberFormat="1" applyFont="1" applyBorder="1" applyAlignment="1">
      <alignment horizontal="left"/>
    </xf>
    <xf numFmtId="4" fontId="2" fillId="0" borderId="0" xfId="0" applyNumberFormat="1" applyFont="1" applyBorder="1" applyAlignment="1">
      <alignment horizontal="center" vertical="top"/>
    </xf>
    <xf numFmtId="4" fontId="2" fillId="0" borderId="0" xfId="0" applyNumberFormat="1" applyFont="1" applyBorder="1" applyAlignment="1">
      <alignment horizontal="left" vertical="center"/>
    </xf>
    <xf numFmtId="4" fontId="9" fillId="0" borderId="0" xfId="0" applyNumberFormat="1" applyFont="1" applyBorder="1" applyAlignment="1">
      <alignment horizontal="left" vertical="center"/>
    </xf>
    <xf numFmtId="0" fontId="0" fillId="0" borderId="0" xfId="0"/>
    <xf numFmtId="4" fontId="7" fillId="0" borderId="0" xfId="0" applyNumberFormat="1" applyFont="1" applyBorder="1" applyAlignment="1">
      <alignment horizontal="left"/>
    </xf>
    <xf numFmtId="0" fontId="0" fillId="0" borderId="0" xfId="0"/>
    <xf numFmtId="49" fontId="6" fillId="0" borderId="1"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37" fillId="0" borderId="7" xfId="0" applyFont="1" applyBorder="1" applyAlignment="1">
      <alignment horizontal="center"/>
    </xf>
    <xf numFmtId="4" fontId="2" fillId="0" borderId="0" xfId="0" applyNumberFormat="1" applyFont="1" applyBorder="1" applyAlignment="1">
      <alignment horizontal="left"/>
    </xf>
    <xf numFmtId="49" fontId="6" fillId="0" borderId="0" xfId="0" applyNumberFormat="1" applyFont="1" applyAlignment="1">
      <alignment horizontal="left"/>
    </xf>
    <xf numFmtId="0" fontId="6" fillId="0" borderId="0" xfId="0" applyFont="1"/>
    <xf numFmtId="0" fontId="6" fillId="0" borderId="0" xfId="0" applyFont="1" applyAlignment="1">
      <alignment horizontal="left" wrapText="1"/>
    </xf>
    <xf numFmtId="0" fontId="6" fillId="0" borderId="0" xfId="0" applyFont="1" applyBorder="1" applyAlignment="1">
      <alignment horizontal="center"/>
    </xf>
    <xf numFmtId="0" fontId="6" fillId="0" borderId="0" xfId="0" applyFont="1" applyBorder="1" applyAlignment="1">
      <alignment horizontal="center" vertical="top"/>
    </xf>
    <xf numFmtId="0" fontId="6" fillId="0" borderId="0" xfId="0" applyFont="1" applyAlignment="1">
      <alignment horizontal="left"/>
    </xf>
    <xf numFmtId="0" fontId="34" fillId="0" borderId="0" xfId="0" applyFont="1"/>
    <xf numFmtId="0" fontId="6" fillId="0" borderId="0" xfId="0" applyFont="1" applyBorder="1"/>
    <xf numFmtId="49" fontId="6" fillId="0" borderId="0" xfId="0" applyNumberFormat="1" applyFont="1" applyBorder="1" applyAlignment="1">
      <alignment horizontal="center"/>
    </xf>
    <xf numFmtId="0" fontId="6" fillId="0" borderId="9" xfId="0" applyFont="1" applyBorder="1"/>
    <xf numFmtId="0" fontId="6" fillId="0" borderId="10" xfId="0" applyFont="1" applyBorder="1"/>
    <xf numFmtId="0" fontId="6" fillId="0" borderId="11" xfId="0" applyFont="1" applyBorder="1"/>
    <xf numFmtId="49" fontId="6" fillId="0" borderId="0" xfId="0" applyNumberFormat="1" applyFont="1" applyBorder="1"/>
    <xf numFmtId="0" fontId="6" fillId="0" borderId="12" xfId="0" applyFont="1" applyBorder="1"/>
    <xf numFmtId="0" fontId="6" fillId="0" borderId="13" xfId="0" applyFont="1" applyBorder="1"/>
    <xf numFmtId="0" fontId="34" fillId="0" borderId="12" xfId="0" applyFont="1" applyBorder="1"/>
    <xf numFmtId="0" fontId="34" fillId="0" borderId="0" xfId="0" applyFont="1" applyBorder="1"/>
    <xf numFmtId="0" fontId="2" fillId="0" borderId="0" xfId="0" applyNumberFormat="1" applyFont="1" applyBorder="1" applyAlignment="1">
      <alignment horizontal="center" vertical="center"/>
    </xf>
    <xf numFmtId="0" fontId="0" fillId="0" borderId="0" xfId="0"/>
    <xf numFmtId="0" fontId="7" fillId="0" borderId="7" xfId="0" applyFont="1" applyBorder="1" applyAlignment="1">
      <alignment horizontal="center"/>
    </xf>
    <xf numFmtId="0" fontId="3" fillId="0" borderId="0" xfId="0" applyNumberFormat="1" applyFont="1" applyBorder="1" applyAlignment="1">
      <alignment horizontal="left"/>
    </xf>
    <xf numFmtId="0" fontId="2" fillId="12" borderId="0" xfId="0" applyNumberFormat="1" applyFont="1" applyFill="1" applyBorder="1" applyAlignment="1">
      <alignment horizontal="left" vertical="center"/>
    </xf>
    <xf numFmtId="4" fontId="2" fillId="12" borderId="0" xfId="0" applyNumberFormat="1" applyFont="1" applyFill="1" applyBorder="1" applyAlignment="1">
      <alignment horizontal="left" vertical="center"/>
    </xf>
    <xf numFmtId="0" fontId="0" fillId="0" borderId="0" xfId="0"/>
    <xf numFmtId="0" fontId="7" fillId="0" borderId="7" xfId="0" applyFont="1" applyBorder="1" applyAlignment="1">
      <alignment horizontal="center"/>
    </xf>
    <xf numFmtId="0" fontId="7" fillId="0" borderId="47" xfId="0" applyFont="1" applyBorder="1" applyAlignment="1">
      <alignment horizontal="center"/>
    </xf>
    <xf numFmtId="0" fontId="6" fillId="0" borderId="0" xfId="0" applyFont="1" applyBorder="1"/>
    <xf numFmtId="0" fontId="9" fillId="0" borderId="6" xfId="0" applyFont="1" applyFill="1" applyBorder="1" applyAlignment="1">
      <alignment horizontal="center" vertical="top" wrapText="1"/>
    </xf>
    <xf numFmtId="0" fontId="7" fillId="0" borderId="37" xfId="0" applyFont="1" applyBorder="1" applyAlignment="1">
      <alignment horizontal="center"/>
    </xf>
    <xf numFmtId="0" fontId="7" fillId="0" borderId="22" xfId="0" applyFont="1" applyBorder="1" applyAlignment="1">
      <alignment horizontal="center"/>
    </xf>
    <xf numFmtId="0" fontId="6" fillId="0" borderId="0" xfId="0" applyFont="1" applyBorder="1" applyAlignment="1">
      <alignment horizontal="center" vertical="top"/>
    </xf>
    <xf numFmtId="49" fontId="6" fillId="0" borderId="0" xfId="0" applyNumberFormat="1" applyFont="1" applyBorder="1" applyAlignment="1">
      <alignment horizontal="center"/>
    </xf>
    <xf numFmtId="0" fontId="37" fillId="0" borderId="1" xfId="0" applyFont="1" applyBorder="1" applyAlignment="1">
      <alignment horizontal="center"/>
    </xf>
    <xf numFmtId="0" fontId="7" fillId="0" borderId="0" xfId="0" applyFont="1"/>
    <xf numFmtId="0" fontId="4" fillId="0" borderId="0" xfId="0" applyNumberFormat="1" applyFont="1" applyBorder="1" applyAlignment="1">
      <alignment horizontal="center"/>
    </xf>
    <xf numFmtId="0" fontId="4" fillId="0" borderId="0" xfId="0" applyNumberFormat="1" applyFont="1" applyBorder="1" applyAlignment="1">
      <alignment horizontal="left"/>
    </xf>
    <xf numFmtId="0" fontId="3" fillId="0" borderId="0" xfId="0" applyNumberFormat="1" applyFont="1" applyBorder="1" applyAlignment="1">
      <alignment horizontal="left"/>
    </xf>
    <xf numFmtId="0" fontId="2" fillId="0" borderId="0" xfId="0" applyNumberFormat="1" applyFont="1" applyBorder="1" applyAlignment="1">
      <alignment horizontal="center" vertical="center" wrapText="1"/>
    </xf>
    <xf numFmtId="4" fontId="2" fillId="0" borderId="0" xfId="0" applyNumberFormat="1" applyFont="1" applyBorder="1" applyAlignment="1">
      <alignment horizontal="left"/>
    </xf>
    <xf numFmtId="0" fontId="46" fillId="0" borderId="0" xfId="0" applyFont="1"/>
    <xf numFmtId="0" fontId="46" fillId="0" borderId="0" xfId="0" applyFont="1" applyBorder="1" applyAlignment="1">
      <alignment horizontal="center"/>
    </xf>
    <xf numFmtId="0" fontId="0" fillId="0" borderId="0" xfId="0"/>
    <xf numFmtId="0" fontId="7" fillId="0" borderId="7" xfId="0" applyFont="1" applyBorder="1" applyAlignment="1">
      <alignment horizontal="center"/>
    </xf>
    <xf numFmtId="0" fontId="7" fillId="10" borderId="7" xfId="0" applyFont="1" applyFill="1" applyBorder="1" applyAlignment="1">
      <alignment horizontal="center"/>
    </xf>
    <xf numFmtId="0" fontId="7" fillId="10" borderId="1" xfId="0" applyFont="1" applyFill="1" applyBorder="1" applyAlignment="1">
      <alignment horizontal="center"/>
    </xf>
    <xf numFmtId="0" fontId="0" fillId="0" borderId="0" xfId="0" applyFont="1"/>
    <xf numFmtId="4" fontId="2" fillId="0" borderId="0" xfId="0" applyNumberFormat="1" applyFont="1" applyBorder="1" applyAlignment="1">
      <alignment horizontal="left"/>
    </xf>
    <xf numFmtId="0" fontId="3" fillId="0" borderId="0" xfId="0" applyNumberFormat="1" applyFont="1" applyBorder="1" applyAlignment="1">
      <alignment horizontal="left"/>
    </xf>
    <xf numFmtId="0" fontId="0" fillId="0" borderId="0" xfId="0"/>
    <xf numFmtId="0" fontId="0" fillId="0" borderId="7" xfId="0" applyBorder="1"/>
    <xf numFmtId="0" fontId="47" fillId="0" borderId="7" xfId="0" applyFont="1" applyBorder="1"/>
    <xf numFmtId="4" fontId="47" fillId="0" borderId="7" xfId="0" applyNumberFormat="1" applyFont="1" applyBorder="1"/>
    <xf numFmtId="0" fontId="2" fillId="10" borderId="7" xfId="0" applyFont="1" applyFill="1" applyBorder="1" applyAlignment="1">
      <alignment horizontal="left" indent="3"/>
    </xf>
    <xf numFmtId="0" fontId="2" fillId="10" borderId="1" xfId="0" applyFont="1" applyFill="1" applyBorder="1" applyAlignment="1">
      <alignment horizontal="left" indent="3"/>
    </xf>
    <xf numFmtId="0" fontId="48" fillId="0" borderId="0" xfId="0" applyFont="1" applyAlignment="1">
      <alignment horizontal="center"/>
    </xf>
    <xf numFmtId="0" fontId="48" fillId="0" borderId="0" xfId="0" applyFont="1"/>
    <xf numFmtId="0" fontId="0" fillId="0" borderId="7" xfId="0" applyFont="1" applyBorder="1"/>
    <xf numFmtId="0" fontId="3" fillId="0" borderId="0" xfId="0" applyNumberFormat="1" applyFont="1" applyBorder="1" applyAlignment="1">
      <alignment horizontal="left"/>
    </xf>
    <xf numFmtId="0" fontId="50" fillId="0" borderId="7" xfId="0" applyFont="1" applyBorder="1"/>
    <xf numFmtId="4" fontId="51" fillId="0" borderId="7" xfId="0" applyNumberFormat="1" applyFont="1" applyBorder="1"/>
    <xf numFmtId="0" fontId="51" fillId="0" borderId="7" xfId="0" applyFont="1" applyBorder="1"/>
    <xf numFmtId="2" fontId="47" fillId="0" borderId="7" xfId="0" applyNumberFormat="1" applyFont="1" applyBorder="1"/>
    <xf numFmtId="0" fontId="6" fillId="6" borderId="1" xfId="0" applyNumberFormat="1" applyFont="1" applyFill="1" applyBorder="1" applyAlignment="1">
      <alignment horizontal="center"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4" fontId="6" fillId="7" borderId="1" xfId="0" applyNumberFormat="1" applyFont="1" applyFill="1" applyBorder="1" applyAlignment="1">
      <alignment horizontal="center" vertical="center"/>
    </xf>
    <xf numFmtId="4" fontId="6" fillId="7" borderId="8" xfId="0" applyNumberFormat="1" applyFont="1" applyFill="1" applyBorder="1" applyAlignment="1">
      <alignment horizontal="center" vertical="center"/>
    </xf>
    <xf numFmtId="4" fontId="6" fillId="7" borderId="5"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2" fontId="6" fillId="0" borderId="1" xfId="1" applyNumberFormat="1" applyFont="1" applyFill="1" applyBorder="1" applyAlignment="1">
      <alignment horizontal="center" vertical="center"/>
    </xf>
    <xf numFmtId="2" fontId="6" fillId="0" borderId="8" xfId="1" applyNumberFormat="1" applyFont="1" applyFill="1" applyBorder="1" applyAlignment="1">
      <alignment horizontal="center" vertical="center"/>
    </xf>
    <xf numFmtId="2" fontId="6" fillId="0" borderId="5" xfId="1" applyNumberFormat="1" applyFont="1" applyFill="1" applyBorder="1" applyAlignment="1">
      <alignment horizontal="center" vertical="center"/>
    </xf>
    <xf numFmtId="4" fontId="6" fillId="15" borderId="7" xfId="0" applyNumberFormat="1" applyFont="1" applyFill="1" applyBorder="1" applyAlignment="1">
      <alignment horizontal="center" vertical="center"/>
    </xf>
    <xf numFmtId="0" fontId="6" fillId="12" borderId="8" xfId="0" applyNumberFormat="1" applyFont="1" applyFill="1" applyBorder="1" applyAlignment="1">
      <alignment horizontal="left" vertical="center" wrapText="1"/>
    </xf>
    <xf numFmtId="0" fontId="34" fillId="12" borderId="8" xfId="0" applyFont="1" applyFill="1" applyBorder="1" applyAlignment="1">
      <alignment horizontal="left" vertical="center" wrapText="1"/>
    </xf>
    <xf numFmtId="0" fontId="34" fillId="12" borderId="5" xfId="0" applyFont="1" applyFill="1" applyBorder="1" applyAlignment="1">
      <alignment horizontal="left" vertical="center" wrapText="1"/>
    </xf>
    <xf numFmtId="0" fontId="6" fillId="12" borderId="1" xfId="0" applyNumberFormat="1" applyFont="1" applyFill="1" applyBorder="1" applyAlignment="1">
      <alignment horizontal="center" vertical="center"/>
    </xf>
    <xf numFmtId="0" fontId="34" fillId="12" borderId="8" xfId="0" applyFont="1" applyFill="1" applyBorder="1" applyAlignment="1">
      <alignment horizontal="center" vertical="center"/>
    </xf>
    <xf numFmtId="0" fontId="34" fillId="12" borderId="5" xfId="0" applyFont="1" applyFill="1" applyBorder="1" applyAlignment="1">
      <alignment horizontal="center" vertical="center"/>
    </xf>
    <xf numFmtId="4" fontId="6" fillId="12" borderId="1" xfId="0" applyNumberFormat="1" applyFont="1" applyFill="1" applyBorder="1" applyAlignment="1">
      <alignment horizontal="center" vertical="center"/>
    </xf>
    <xf numFmtId="4" fontId="6" fillId="12" borderId="8" xfId="0" applyNumberFormat="1" applyFont="1" applyFill="1" applyBorder="1" applyAlignment="1">
      <alignment horizontal="center" vertical="center"/>
    </xf>
    <xf numFmtId="4" fontId="6" fillId="12" borderId="5" xfId="0" applyNumberFormat="1" applyFont="1" applyFill="1" applyBorder="1" applyAlignment="1">
      <alignment horizontal="center" vertical="center"/>
    </xf>
    <xf numFmtId="2" fontId="6" fillId="12" borderId="1" xfId="1" applyNumberFormat="1" applyFont="1" applyFill="1" applyBorder="1" applyAlignment="1">
      <alignment horizontal="center" vertical="center"/>
    </xf>
    <xf numFmtId="2" fontId="6" fillId="12" borderId="8" xfId="1" applyNumberFormat="1" applyFont="1" applyFill="1" applyBorder="1" applyAlignment="1">
      <alignment horizontal="center" vertical="center"/>
    </xf>
    <xf numFmtId="2" fontId="6" fillId="12" borderId="5" xfId="1" applyNumberFormat="1" applyFont="1" applyFill="1" applyBorder="1" applyAlignment="1">
      <alignment horizontal="center" vertical="center"/>
    </xf>
    <xf numFmtId="4" fontId="6" fillId="12" borderId="7" xfId="0" applyNumberFormat="1" applyFont="1" applyFill="1" applyBorder="1" applyAlignment="1">
      <alignment horizontal="center" vertical="center"/>
    </xf>
    <xf numFmtId="4" fontId="6" fillId="0" borderId="7" xfId="0" applyNumberFormat="1" applyFont="1" applyFill="1" applyBorder="1" applyAlignment="1">
      <alignment horizontal="center" vertical="center"/>
    </xf>
    <xf numFmtId="4" fontId="6" fillId="14" borderId="7" xfId="0" applyNumberFormat="1" applyFont="1" applyFill="1" applyBorder="1" applyAlignment="1">
      <alignment horizontal="center" vertical="center"/>
    </xf>
    <xf numFmtId="0" fontId="9" fillId="5" borderId="3" xfId="0" applyNumberFormat="1" applyFont="1" applyFill="1" applyBorder="1" applyAlignment="1">
      <alignment horizontal="center" vertical="center" wrapText="1"/>
    </xf>
    <xf numFmtId="0" fontId="9" fillId="5" borderId="4" xfId="0" applyNumberFormat="1" applyFont="1" applyFill="1" applyBorder="1" applyAlignment="1">
      <alignment horizontal="center" vertical="center" wrapText="1"/>
    </xf>
    <xf numFmtId="0" fontId="9" fillId="5" borderId="20" xfId="0" applyNumberFormat="1" applyFont="1" applyFill="1" applyBorder="1" applyAlignment="1">
      <alignment horizontal="center" vertical="center" wrapText="1"/>
    </xf>
    <xf numFmtId="0" fontId="9" fillId="5" borderId="21" xfId="0" applyNumberFormat="1" applyFont="1" applyFill="1" applyBorder="1" applyAlignment="1">
      <alignment horizontal="center" vertical="center" wrapText="1"/>
    </xf>
    <xf numFmtId="0" fontId="9" fillId="5" borderId="0" xfId="0" applyNumberFormat="1" applyFont="1" applyFill="1" applyBorder="1" applyAlignment="1">
      <alignment horizontal="center" vertical="center" wrapText="1"/>
    </xf>
    <xf numFmtId="0" fontId="9" fillId="5" borderId="19" xfId="0" applyNumberFormat="1" applyFont="1" applyFill="1" applyBorder="1" applyAlignment="1">
      <alignment horizontal="center" vertical="center" wrapText="1"/>
    </xf>
    <xf numFmtId="0" fontId="9" fillId="5" borderId="2" xfId="0" applyNumberFormat="1" applyFont="1" applyFill="1" applyBorder="1" applyAlignment="1">
      <alignment horizontal="center" vertical="center" wrapText="1"/>
    </xf>
    <xf numFmtId="0" fontId="9" fillId="5" borderId="6" xfId="0" applyNumberFormat="1" applyFont="1" applyFill="1" applyBorder="1" applyAlignment="1">
      <alignment horizontal="center" vertical="center" wrapText="1"/>
    </xf>
    <xf numFmtId="0" fontId="9" fillId="5" borderId="18" xfId="0" applyNumberFormat="1" applyFont="1" applyFill="1" applyBorder="1" applyAlignment="1">
      <alignment horizontal="center" vertical="center" wrapText="1"/>
    </xf>
    <xf numFmtId="0" fontId="9" fillId="5" borderId="7" xfId="0" applyNumberFormat="1" applyFont="1" applyFill="1" applyBorder="1" applyAlignment="1">
      <alignment horizontal="center" vertical="center" wrapText="1"/>
    </xf>
    <xf numFmtId="0" fontId="2" fillId="6" borderId="7" xfId="0" applyNumberFormat="1" applyFont="1" applyFill="1" applyBorder="1" applyAlignment="1">
      <alignment horizontal="center" vertical="top"/>
    </xf>
    <xf numFmtId="49" fontId="6" fillId="0" borderId="7" xfId="0" applyNumberFormat="1" applyFont="1" applyBorder="1" applyAlignment="1">
      <alignment horizontal="center" vertical="center"/>
    </xf>
    <xf numFmtId="0" fontId="34" fillId="0" borderId="7" xfId="0" applyFont="1" applyBorder="1" applyAlignment="1">
      <alignment horizontal="center" vertical="center"/>
    </xf>
    <xf numFmtId="0" fontId="6" fillId="6" borderId="8" xfId="0" applyNumberFormat="1" applyFont="1" applyFill="1" applyBorder="1" applyAlignment="1">
      <alignment horizontal="center" vertical="center"/>
    </xf>
    <xf numFmtId="0" fontId="6" fillId="6" borderId="5" xfId="0" applyNumberFormat="1" applyFont="1" applyFill="1" applyBorder="1" applyAlignment="1">
      <alignment horizontal="center" vertical="center"/>
    </xf>
    <xf numFmtId="0" fontId="6" fillId="6" borderId="7" xfId="0" applyNumberFormat="1" applyFont="1" applyFill="1" applyBorder="1" applyAlignment="1">
      <alignment horizontal="left" vertical="center" wrapText="1"/>
    </xf>
    <xf numFmtId="0" fontId="5" fillId="0" borderId="0" xfId="0" applyNumberFormat="1" applyFont="1" applyBorder="1" applyAlignment="1">
      <alignment horizontal="center"/>
    </xf>
    <xf numFmtId="0" fontId="9" fillId="5" borderId="1" xfId="0" applyNumberFormat="1" applyFont="1" applyFill="1" applyBorder="1" applyAlignment="1">
      <alignment horizontal="center" vertical="center" wrapText="1"/>
    </xf>
    <xf numFmtId="0" fontId="9" fillId="5" borderId="8" xfId="0" applyNumberFormat="1" applyFont="1" applyFill="1" applyBorder="1" applyAlignment="1">
      <alignment horizontal="center" vertical="center" wrapText="1"/>
    </xf>
    <xf numFmtId="0" fontId="9" fillId="5" borderId="5" xfId="0" applyNumberFormat="1" applyFont="1" applyFill="1" applyBorder="1" applyAlignment="1">
      <alignment horizontal="center" vertical="center" wrapText="1"/>
    </xf>
    <xf numFmtId="0" fontId="4" fillId="0" borderId="0" xfId="0" applyNumberFormat="1" applyFont="1" applyBorder="1" applyAlignment="1">
      <alignment horizontal="center"/>
    </xf>
    <xf numFmtId="0" fontId="4" fillId="6" borderId="1" xfId="0" applyNumberFormat="1" applyFont="1" applyFill="1" applyBorder="1" applyAlignment="1">
      <alignment horizontal="left"/>
    </xf>
    <xf numFmtId="0" fontId="4" fillId="6" borderId="8" xfId="0" applyNumberFormat="1" applyFont="1" applyFill="1" applyBorder="1" applyAlignment="1">
      <alignment horizontal="left"/>
    </xf>
    <xf numFmtId="0" fontId="4" fillId="6" borderId="5" xfId="0" applyNumberFormat="1" applyFont="1" applyFill="1" applyBorder="1" applyAlignment="1">
      <alignment horizontal="left"/>
    </xf>
    <xf numFmtId="49" fontId="4" fillId="6" borderId="1" xfId="0" applyNumberFormat="1" applyFont="1" applyFill="1" applyBorder="1" applyAlignment="1">
      <alignment horizontal="left" wrapText="1"/>
    </xf>
    <xf numFmtId="49" fontId="4" fillId="6" borderId="8" xfId="0" applyNumberFormat="1" applyFont="1" applyFill="1" applyBorder="1" applyAlignment="1">
      <alignment horizontal="left" wrapText="1"/>
    </xf>
    <xf numFmtId="49" fontId="4" fillId="6" borderId="5" xfId="0" applyNumberFormat="1" applyFont="1" applyFill="1" applyBorder="1" applyAlignment="1">
      <alignment horizontal="left" wrapText="1"/>
    </xf>
    <xf numFmtId="0" fontId="4" fillId="0" borderId="0" xfId="0" applyNumberFormat="1" applyFont="1" applyBorder="1" applyAlignment="1">
      <alignment horizontal="left"/>
    </xf>
    <xf numFmtId="0" fontId="6" fillId="6" borderId="8" xfId="0" applyNumberFormat="1" applyFont="1" applyFill="1" applyBorder="1" applyAlignment="1">
      <alignment horizontal="left" vertical="center" wrapText="1"/>
    </xf>
    <xf numFmtId="0" fontId="34" fillId="0" borderId="8" xfId="0" applyFont="1" applyBorder="1" applyAlignment="1">
      <alignment horizontal="left" vertical="center" wrapText="1"/>
    </xf>
    <xf numFmtId="0" fontId="34" fillId="0" borderId="5" xfId="0" applyFont="1" applyBorder="1" applyAlignment="1">
      <alignment horizontal="left" vertical="center" wrapText="1"/>
    </xf>
    <xf numFmtId="0" fontId="5" fillId="0" borderId="7" xfId="0" applyNumberFormat="1" applyFont="1" applyFill="1" applyBorder="1" applyAlignment="1">
      <alignment horizontal="center" vertical="center"/>
    </xf>
    <xf numFmtId="4" fontId="2" fillId="0" borderId="0" xfId="0" applyNumberFormat="1" applyFont="1" applyBorder="1" applyAlignment="1">
      <alignment horizontal="left"/>
    </xf>
    <xf numFmtId="0" fontId="0" fillId="0" borderId="0" xfId="0" applyAlignment="1">
      <alignment horizontal="left"/>
    </xf>
    <xf numFmtId="0" fontId="2" fillId="0" borderId="0" xfId="0" applyNumberFormat="1" applyFont="1" applyBorder="1" applyAlignment="1">
      <alignment horizontal="left"/>
    </xf>
    <xf numFmtId="4" fontId="6" fillId="0" borderId="8" xfId="0" applyNumberFormat="1" applyFont="1" applyFill="1" applyBorder="1" applyAlignment="1">
      <alignment horizontal="center" vertical="center"/>
    </xf>
    <xf numFmtId="4" fontId="6" fillId="0" borderId="5" xfId="0" applyNumberFormat="1" applyFont="1" applyFill="1" applyBorder="1" applyAlignment="1">
      <alignment horizontal="center" vertical="center"/>
    </xf>
    <xf numFmtId="49" fontId="5" fillId="0" borderId="1" xfId="0" applyNumberFormat="1" applyFont="1" applyBorder="1" applyAlignment="1">
      <alignment horizontal="right" vertical="center"/>
    </xf>
    <xf numFmtId="49" fontId="5" fillId="0" borderId="8" xfId="0" applyNumberFormat="1" applyFont="1" applyBorder="1" applyAlignment="1">
      <alignment horizontal="right" vertical="center"/>
    </xf>
    <xf numFmtId="49" fontId="5" fillId="0" borderId="5" xfId="0" applyNumberFormat="1" applyFont="1" applyBorder="1" applyAlignment="1">
      <alignment horizontal="right" vertical="center"/>
    </xf>
    <xf numFmtId="4" fontId="5" fillId="7" borderId="7" xfId="0" applyNumberFormat="1" applyFont="1" applyFill="1" applyBorder="1" applyAlignment="1">
      <alignment horizontal="center" vertical="center"/>
    </xf>
    <xf numFmtId="0" fontId="6" fillId="17" borderId="1" xfId="0" applyNumberFormat="1" applyFont="1" applyFill="1" applyBorder="1" applyAlignment="1">
      <alignment horizontal="center" vertical="center"/>
    </xf>
    <xf numFmtId="0" fontId="6" fillId="17" borderId="8" xfId="0" applyNumberFormat="1" applyFont="1" applyFill="1" applyBorder="1" applyAlignment="1">
      <alignment horizontal="center" vertical="center"/>
    </xf>
    <xf numFmtId="0" fontId="6" fillId="17" borderId="5"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6" borderId="1" xfId="0" applyNumberFormat="1" applyFont="1" applyFill="1" applyBorder="1" applyAlignment="1">
      <alignment horizontal="center" vertical="center" wrapText="1"/>
    </xf>
    <xf numFmtId="0" fontId="6" fillId="6" borderId="8" xfId="0" applyNumberFormat="1" applyFont="1" applyFill="1" applyBorder="1" applyAlignment="1">
      <alignment horizontal="center" vertical="center" wrapText="1"/>
    </xf>
    <xf numFmtId="0" fontId="6" fillId="6" borderId="5" xfId="0" applyNumberFormat="1" applyFont="1" applyFill="1" applyBorder="1" applyAlignment="1">
      <alignment horizontal="center" vertical="center" wrapText="1"/>
    </xf>
    <xf numFmtId="0" fontId="6" fillId="17" borderId="1" xfId="0" applyNumberFormat="1" applyFont="1" applyFill="1" applyBorder="1" applyAlignment="1">
      <alignment horizontal="center" vertical="center" wrapText="1"/>
    </xf>
    <xf numFmtId="0" fontId="6" fillId="17" borderId="8" xfId="0" applyNumberFormat="1" applyFont="1" applyFill="1" applyBorder="1" applyAlignment="1">
      <alignment horizontal="center" vertical="center" wrapText="1"/>
    </xf>
    <xf numFmtId="0" fontId="6" fillId="17" borderId="5" xfId="0" applyNumberFormat="1" applyFont="1" applyFill="1" applyBorder="1" applyAlignment="1">
      <alignment horizontal="center" vertical="center" wrapText="1"/>
    </xf>
    <xf numFmtId="0" fontId="6" fillId="6" borderId="1" xfId="0" applyNumberFormat="1" applyFont="1" applyFill="1" applyBorder="1" applyAlignment="1">
      <alignment horizontal="left" vertical="center" wrapText="1"/>
    </xf>
    <xf numFmtId="0" fontId="6" fillId="6" borderId="5" xfId="0" applyNumberFormat="1" applyFont="1" applyFill="1" applyBorder="1" applyAlignment="1">
      <alignment horizontal="left" vertical="center" wrapText="1"/>
    </xf>
    <xf numFmtId="0" fontId="2" fillId="0" borderId="0" xfId="0" applyNumberFormat="1" applyFont="1" applyBorder="1" applyAlignment="1">
      <alignment horizontal="center" vertical="center"/>
    </xf>
    <xf numFmtId="49" fontId="6" fillId="12" borderId="7" xfId="0" applyNumberFormat="1" applyFont="1" applyFill="1" applyBorder="1" applyAlignment="1">
      <alignment horizontal="center" vertical="center"/>
    </xf>
    <xf numFmtId="0" fontId="34" fillId="12" borderId="7" xfId="0" applyFont="1" applyFill="1" applyBorder="1" applyAlignment="1">
      <alignment horizontal="center" vertical="center"/>
    </xf>
    <xf numFmtId="0" fontId="2" fillId="0" borderId="0" xfId="0" applyNumberFormat="1" applyFont="1" applyBorder="1" applyAlignment="1">
      <alignment horizontal="center"/>
    </xf>
    <xf numFmtId="4" fontId="5" fillId="7" borderId="1" xfId="0" applyNumberFormat="1" applyFont="1" applyFill="1" applyBorder="1" applyAlignment="1">
      <alignment horizontal="center" vertical="center"/>
    </xf>
    <xf numFmtId="4" fontId="5" fillId="7" borderId="8" xfId="0" applyNumberFormat="1" applyFont="1" applyFill="1" applyBorder="1" applyAlignment="1">
      <alignment horizontal="center" vertical="center"/>
    </xf>
    <xf numFmtId="4" fontId="5" fillId="7" borderId="5" xfId="0" applyNumberFormat="1" applyFont="1" applyFill="1" applyBorder="1" applyAlignment="1">
      <alignment horizontal="center" vertical="center"/>
    </xf>
    <xf numFmtId="4" fontId="6" fillId="11" borderId="7" xfId="0" applyNumberFormat="1" applyFont="1" applyFill="1" applyBorder="1" applyAlignment="1">
      <alignment horizontal="center" vertical="center"/>
    </xf>
    <xf numFmtId="4" fontId="6" fillId="13" borderId="7" xfId="0" applyNumberFormat="1" applyFont="1" applyFill="1" applyBorder="1" applyAlignment="1">
      <alignment horizontal="center" vertical="center"/>
    </xf>
    <xf numFmtId="4" fontId="9" fillId="7" borderId="7"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9" fillId="0" borderId="7" xfId="0" applyNumberFormat="1" applyFont="1" applyBorder="1" applyAlignment="1">
      <alignment horizontal="center" vertical="center"/>
    </xf>
    <xf numFmtId="4" fontId="2" fillId="7" borderId="7"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4" fillId="2" borderId="1" xfId="0" applyNumberFormat="1" applyFont="1" applyFill="1" applyBorder="1" applyAlignment="1">
      <alignment horizontal="center"/>
    </xf>
    <xf numFmtId="0" fontId="4" fillId="2" borderId="8" xfId="0" applyNumberFormat="1" applyFont="1" applyFill="1" applyBorder="1" applyAlignment="1">
      <alignment horizontal="center"/>
    </xf>
    <xf numFmtId="0" fontId="4" fillId="2" borderId="5" xfId="0" applyNumberFormat="1" applyFont="1" applyFill="1" applyBorder="1" applyAlignment="1">
      <alignment horizontal="center"/>
    </xf>
    <xf numFmtId="0" fontId="4" fillId="2" borderId="1" xfId="0" applyNumberFormat="1" applyFont="1" applyFill="1" applyBorder="1" applyAlignment="1">
      <alignment horizontal="left" wrapText="1"/>
    </xf>
    <xf numFmtId="0" fontId="4" fillId="2" borderId="8" xfId="0" applyNumberFormat="1" applyFont="1" applyFill="1" applyBorder="1" applyAlignment="1">
      <alignment horizontal="left" wrapText="1"/>
    </xf>
    <xf numFmtId="0" fontId="4" fillId="2" borderId="5" xfId="0" applyNumberFormat="1" applyFont="1" applyFill="1" applyBorder="1" applyAlignment="1">
      <alignment horizontal="left" wrapText="1"/>
    </xf>
    <xf numFmtId="0" fontId="2" fillId="0" borderId="7" xfId="0" applyNumberFormat="1" applyFont="1" applyBorder="1" applyAlignment="1">
      <alignment horizontal="center" vertical="top"/>
    </xf>
    <xf numFmtId="0" fontId="2" fillId="2" borderId="7"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49" fontId="9" fillId="0" borderId="7" xfId="0" applyNumberFormat="1" applyFont="1" applyBorder="1" applyAlignment="1">
      <alignment horizontal="center" vertical="center"/>
    </xf>
    <xf numFmtId="0" fontId="2" fillId="0" borderId="7" xfId="0" applyNumberFormat="1" applyFont="1" applyFill="1" applyBorder="1" applyAlignment="1">
      <alignment horizontal="center" vertical="center"/>
    </xf>
    <xf numFmtId="49" fontId="9" fillId="0" borderId="8" xfId="0" applyNumberFormat="1" applyFont="1" applyBorder="1" applyAlignment="1">
      <alignment horizontal="right" vertical="center"/>
    </xf>
    <xf numFmtId="49" fontId="9" fillId="0" borderId="5" xfId="0" applyNumberFormat="1" applyFont="1" applyBorder="1" applyAlignment="1">
      <alignment horizontal="right" vertical="center"/>
    </xf>
    <xf numFmtId="4" fontId="2" fillId="0" borderId="1" xfId="0" applyNumberFormat="1" applyFont="1" applyFill="1" applyBorder="1" applyAlignment="1">
      <alignment horizontal="center" vertical="center"/>
    </xf>
    <xf numFmtId="4" fontId="2" fillId="0" borderId="8" xfId="0" applyNumberFormat="1" applyFont="1" applyFill="1" applyBorder="1" applyAlignment="1">
      <alignment horizontal="center" vertical="center"/>
    </xf>
    <xf numFmtId="4" fontId="2" fillId="0" borderId="5"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xf>
    <xf numFmtId="0" fontId="4" fillId="2" borderId="1" xfId="0" applyNumberFormat="1" applyFont="1" applyFill="1" applyBorder="1" applyAlignment="1">
      <alignment horizontal="center" wrapText="1"/>
    </xf>
    <xf numFmtId="0" fontId="4" fillId="2" borderId="8" xfId="0" applyNumberFormat="1" applyFont="1" applyFill="1" applyBorder="1" applyAlignment="1">
      <alignment horizontal="center" wrapText="1"/>
    </xf>
    <xf numFmtId="0" fontId="4" fillId="2" borderId="5" xfId="0" applyNumberFormat="1" applyFont="1" applyFill="1" applyBorder="1" applyAlignment="1">
      <alignment horizontal="center" wrapText="1"/>
    </xf>
    <xf numFmtId="4" fontId="9" fillId="7" borderId="1" xfId="0" applyNumberFormat="1" applyFont="1" applyFill="1" applyBorder="1" applyAlignment="1">
      <alignment horizontal="center" vertical="center"/>
    </xf>
    <xf numFmtId="4" fontId="9" fillId="7" borderId="8" xfId="0" applyNumberFormat="1" applyFont="1" applyFill="1" applyBorder="1" applyAlignment="1">
      <alignment horizontal="center" vertical="center"/>
    </xf>
    <xf numFmtId="4" fontId="9" fillId="7" borderId="5" xfId="0" applyNumberFormat="1" applyFont="1" applyFill="1" applyBorder="1" applyAlignment="1">
      <alignment horizontal="center" vertical="center"/>
    </xf>
    <xf numFmtId="49" fontId="2" fillId="0" borderId="7" xfId="0" applyNumberFormat="1" applyFont="1" applyBorder="1" applyAlignment="1">
      <alignment horizontal="center" vertical="center"/>
    </xf>
    <xf numFmtId="0" fontId="2" fillId="0" borderId="8" xfId="0" applyNumberFormat="1" applyFont="1" applyBorder="1" applyAlignment="1">
      <alignment horizontal="left" vertical="center" wrapText="1" indent="2"/>
    </xf>
    <xf numFmtId="0" fontId="2" fillId="0" borderId="5" xfId="0" applyNumberFormat="1" applyFont="1" applyBorder="1" applyAlignment="1">
      <alignment horizontal="left" vertical="center" wrapText="1" indent="2"/>
    </xf>
    <xf numFmtId="0" fontId="9" fillId="0" borderId="8"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4" fontId="9" fillId="0" borderId="7" xfId="0" applyNumberFormat="1" applyFont="1" applyBorder="1" applyAlignment="1">
      <alignment horizontal="center" vertical="center"/>
    </xf>
    <xf numFmtId="0" fontId="2" fillId="0" borderId="6" xfId="0" applyNumberFormat="1" applyFont="1" applyBorder="1" applyAlignment="1">
      <alignment horizontal="left" vertical="center" wrapText="1"/>
    </xf>
    <xf numFmtId="0" fontId="2" fillId="0" borderId="18" xfId="0" applyNumberFormat="1" applyFont="1" applyBorder="1" applyAlignment="1">
      <alignment horizontal="left" vertical="center" wrapText="1"/>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18" xfId="0" applyNumberFormat="1" applyFont="1" applyBorder="1" applyAlignment="1">
      <alignment horizontal="center" vertical="center"/>
    </xf>
    <xf numFmtId="0" fontId="2" fillId="0" borderId="4" xfId="0" applyNumberFormat="1" applyFont="1" applyBorder="1" applyAlignment="1">
      <alignment horizontal="left" vertical="center" wrapText="1" indent="2"/>
    </xf>
    <xf numFmtId="0" fontId="2" fillId="0" borderId="20" xfId="0" applyNumberFormat="1" applyFont="1" applyBorder="1" applyAlignment="1">
      <alignment horizontal="left" vertical="center" wrapText="1" indent="2"/>
    </xf>
    <xf numFmtId="0" fontId="8" fillId="0" borderId="0" xfId="0" applyNumberFormat="1" applyFont="1" applyBorder="1" applyAlignment="1">
      <alignment horizontal="justify" wrapText="1"/>
    </xf>
    <xf numFmtId="0" fontId="7" fillId="0" borderId="0" xfId="0" applyNumberFormat="1" applyFont="1" applyBorder="1" applyAlignment="1">
      <alignment horizontal="justify" wrapText="1"/>
    </xf>
    <xf numFmtId="4" fontId="9" fillId="0" borderId="7" xfId="0" applyNumberFormat="1" applyFont="1" applyFill="1" applyBorder="1" applyAlignment="1">
      <alignment horizontal="center" vertical="center"/>
    </xf>
    <xf numFmtId="49" fontId="9" fillId="0" borderId="1" xfId="0" applyNumberFormat="1" applyFont="1" applyBorder="1" applyAlignment="1">
      <alignment horizontal="right" vertical="center"/>
    </xf>
    <xf numFmtId="4" fontId="2" fillId="0" borderId="3" xfId="0" applyNumberFormat="1" applyFont="1" applyFill="1" applyBorder="1" applyAlignment="1">
      <alignment horizontal="center"/>
    </xf>
    <xf numFmtId="4" fontId="2" fillId="0" borderId="4" xfId="0" applyNumberFormat="1" applyFont="1" applyFill="1" applyBorder="1" applyAlignment="1">
      <alignment horizontal="center"/>
    </xf>
    <xf numFmtId="4" fontId="2" fillId="0" borderId="20" xfId="0" applyNumberFormat="1" applyFont="1" applyFill="1" applyBorder="1" applyAlignment="1">
      <alignment horizontal="center"/>
    </xf>
    <xf numFmtId="4" fontId="2" fillId="0" borderId="2" xfId="0" applyNumberFormat="1" applyFont="1" applyFill="1" applyBorder="1" applyAlignment="1">
      <alignment horizontal="center"/>
    </xf>
    <xf numFmtId="4" fontId="2" fillId="0" borderId="6" xfId="0" applyNumberFormat="1" applyFont="1" applyFill="1" applyBorder="1" applyAlignment="1">
      <alignment horizontal="center"/>
    </xf>
    <xf numFmtId="4" fontId="2" fillId="0" borderId="18" xfId="0" applyNumberFormat="1" applyFont="1" applyFill="1" applyBorder="1" applyAlignment="1">
      <alignment horizontal="center"/>
    </xf>
    <xf numFmtId="4" fontId="9" fillId="7" borderId="3" xfId="0" applyNumberFormat="1" applyFont="1" applyFill="1" applyBorder="1" applyAlignment="1">
      <alignment horizontal="center"/>
    </xf>
    <xf numFmtId="4" fontId="9" fillId="7" borderId="4" xfId="0" applyNumberFormat="1" applyFont="1" applyFill="1" applyBorder="1" applyAlignment="1">
      <alignment horizontal="center"/>
    </xf>
    <xf numFmtId="4" fontId="9" fillId="7" borderId="20" xfId="0" applyNumberFormat="1" applyFont="1" applyFill="1" applyBorder="1" applyAlignment="1">
      <alignment horizontal="center"/>
    </xf>
    <xf numFmtId="4" fontId="9" fillId="7" borderId="2" xfId="0" applyNumberFormat="1" applyFont="1" applyFill="1" applyBorder="1" applyAlignment="1">
      <alignment horizontal="center"/>
    </xf>
    <xf numFmtId="4" fontId="9" fillId="7" borderId="6" xfId="0" applyNumberFormat="1" applyFont="1" applyFill="1" applyBorder="1" applyAlignment="1">
      <alignment horizontal="center"/>
    </xf>
    <xf numFmtId="4" fontId="9" fillId="7" borderId="18" xfId="0" applyNumberFormat="1" applyFont="1" applyFill="1" applyBorder="1" applyAlignment="1">
      <alignment horizontal="center"/>
    </xf>
    <xf numFmtId="0" fontId="4" fillId="0" borderId="0" xfId="0" applyNumberFormat="1" applyFont="1" applyBorder="1" applyAlignment="1">
      <alignment horizontal="center" wrapText="1"/>
    </xf>
    <xf numFmtId="9" fontId="2" fillId="9" borderId="7" xfId="1" applyFont="1" applyFill="1" applyBorder="1" applyAlignment="1">
      <alignment horizontal="center" vertical="center"/>
    </xf>
    <xf numFmtId="0" fontId="2" fillId="0" borderId="7" xfId="0" applyNumberFormat="1" applyFont="1" applyBorder="1" applyAlignment="1">
      <alignment horizontal="center" vertical="center"/>
    </xf>
    <xf numFmtId="4" fontId="2" fillId="9" borderId="7" xfId="0" applyNumberFormat="1" applyFont="1" applyFill="1" applyBorder="1" applyAlignment="1">
      <alignment horizontal="center" vertical="center"/>
    </xf>
    <xf numFmtId="4" fontId="43" fillId="7" borderId="7" xfId="0" applyNumberFormat="1" applyFont="1" applyFill="1" applyBorder="1" applyAlignment="1">
      <alignment horizontal="center" vertical="center"/>
    </xf>
    <xf numFmtId="4" fontId="39" fillId="7" borderId="7" xfId="0" applyNumberFormat="1" applyFont="1" applyFill="1" applyBorder="1" applyAlignment="1">
      <alignment horizontal="center" vertical="center"/>
    </xf>
    <xf numFmtId="4" fontId="44" fillId="7" borderId="7" xfId="0" applyNumberFormat="1" applyFont="1" applyFill="1" applyBorder="1" applyAlignment="1">
      <alignment horizontal="center" vertical="center"/>
    </xf>
    <xf numFmtId="49" fontId="4" fillId="2" borderId="1" xfId="0" applyNumberFormat="1" applyFont="1" applyFill="1" applyBorder="1" applyAlignment="1">
      <alignment horizontal="left" wrapText="1"/>
    </xf>
    <xf numFmtId="49" fontId="4" fillId="2" borderId="8" xfId="0" applyNumberFormat="1" applyFont="1" applyFill="1" applyBorder="1" applyAlignment="1">
      <alignment horizontal="left" wrapText="1"/>
    </xf>
    <xf numFmtId="49" fontId="4" fillId="2" borderId="5" xfId="0" applyNumberFormat="1" applyFont="1" applyFill="1" applyBorder="1" applyAlignment="1">
      <alignment horizontal="left" wrapText="1"/>
    </xf>
    <xf numFmtId="0" fontId="2" fillId="0" borderId="7" xfId="0" applyNumberFormat="1" applyFont="1" applyBorder="1" applyAlignment="1">
      <alignment horizontal="left" vertical="center" wrapText="1"/>
    </xf>
    <xf numFmtId="0" fontId="9" fillId="0" borderId="7" xfId="0" applyNumberFormat="1" applyFont="1" applyBorder="1" applyAlignment="1">
      <alignment horizontal="left" vertical="center" wrapText="1"/>
    </xf>
    <xf numFmtId="0" fontId="2" fillId="9" borderId="7" xfId="0" applyNumberFormat="1" applyFont="1" applyFill="1" applyBorder="1" applyAlignment="1">
      <alignment horizontal="left" vertical="center" wrapText="1"/>
    </xf>
    <xf numFmtId="0" fontId="2" fillId="0" borderId="7" xfId="0" applyNumberFormat="1" applyFont="1" applyFill="1" applyBorder="1" applyAlignment="1">
      <alignment horizontal="left" vertical="center" wrapText="1"/>
    </xf>
    <xf numFmtId="49" fontId="9" fillId="0" borderId="1" xfId="0" applyNumberFormat="1" applyFont="1" applyBorder="1" applyAlignment="1">
      <alignment horizontal="left" vertical="center"/>
    </xf>
    <xf numFmtId="49" fontId="9" fillId="0" borderId="8" xfId="0" applyNumberFormat="1" applyFont="1" applyBorder="1" applyAlignment="1">
      <alignment horizontal="left" vertical="center"/>
    </xf>
    <xf numFmtId="49" fontId="9" fillId="0" borderId="5" xfId="0" applyNumberFormat="1" applyFont="1" applyBorder="1" applyAlignment="1">
      <alignment horizontal="left" vertical="center"/>
    </xf>
    <xf numFmtId="0" fontId="2" fillId="0" borderId="1" xfId="0" applyNumberFormat="1" applyFont="1" applyFill="1" applyBorder="1" applyAlignment="1">
      <alignment horizontal="left" vertical="center" wrapText="1"/>
    </xf>
    <xf numFmtId="0" fontId="2" fillId="0" borderId="8"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9" fontId="2" fillId="0" borderId="7" xfId="1" applyFont="1" applyFill="1" applyBorder="1" applyAlignment="1">
      <alignment horizontal="center" vertical="center"/>
    </xf>
    <xf numFmtId="0" fontId="9" fillId="0" borderId="7" xfId="0" applyNumberFormat="1" applyFont="1" applyFill="1" applyBorder="1" applyAlignment="1">
      <alignment horizontal="center" vertical="center"/>
    </xf>
    <xf numFmtId="9" fontId="9" fillId="7" borderId="7" xfId="1" applyFont="1" applyFill="1" applyBorder="1" applyAlignment="1">
      <alignment horizontal="center" vertical="center"/>
    </xf>
    <xf numFmtId="49" fontId="2" fillId="0" borderId="7" xfId="0" applyNumberFormat="1" applyFont="1" applyFill="1" applyBorder="1" applyAlignment="1">
      <alignment horizontal="center" vertical="center"/>
    </xf>
    <xf numFmtId="0" fontId="3" fillId="0" borderId="0" xfId="0" applyNumberFormat="1" applyFont="1" applyBorder="1" applyAlignment="1">
      <alignment horizontal="left"/>
    </xf>
    <xf numFmtId="0" fontId="2" fillId="0" borderId="7"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2" fontId="39" fillId="10" borderId="7"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2" fontId="41" fillId="10" borderId="7" xfId="0" applyNumberFormat="1" applyFont="1" applyFill="1" applyBorder="1" applyAlignment="1">
      <alignment horizontal="center" vertical="center" wrapText="1"/>
    </xf>
    <xf numFmtId="2" fontId="2" fillId="10" borderId="7" xfId="0" applyNumberFormat="1" applyFont="1" applyFill="1" applyBorder="1" applyAlignment="1">
      <alignment horizontal="center" vertical="center" wrapText="1"/>
    </xf>
    <xf numFmtId="2" fontId="42" fillId="10" borderId="7"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5" xfId="0" applyNumberFormat="1" applyFont="1" applyBorder="1" applyAlignment="1">
      <alignment horizontal="center" vertical="center"/>
    </xf>
    <xf numFmtId="2" fontId="3" fillId="10" borderId="1" xfId="0" applyNumberFormat="1" applyFont="1" applyFill="1" applyBorder="1" applyAlignment="1">
      <alignment horizontal="center"/>
    </xf>
    <xf numFmtId="2" fontId="3" fillId="10" borderId="8" xfId="0" applyNumberFormat="1" applyFont="1" applyFill="1" applyBorder="1" applyAlignment="1">
      <alignment horizontal="center"/>
    </xf>
    <xf numFmtId="2" fontId="3" fillId="10" borderId="5" xfId="0" applyNumberFormat="1" applyFont="1" applyFill="1" applyBorder="1" applyAlignment="1">
      <alignment horizontal="center"/>
    </xf>
    <xf numFmtId="0" fontId="9" fillId="0" borderId="1" xfId="0" applyNumberFormat="1" applyFont="1" applyBorder="1" applyAlignment="1">
      <alignment horizontal="right" vertical="center"/>
    </xf>
    <xf numFmtId="0" fontId="9" fillId="0" borderId="8" xfId="0" applyNumberFormat="1" applyFont="1" applyBorder="1" applyAlignment="1">
      <alignment horizontal="right" vertical="center"/>
    </xf>
    <xf numFmtId="0" fontId="9" fillId="0" borderId="5" xfId="0" applyNumberFormat="1" applyFont="1" applyBorder="1" applyAlignment="1">
      <alignment horizontal="right" vertical="center"/>
    </xf>
    <xf numFmtId="2" fontId="9" fillId="7" borderId="7"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wrapText="1"/>
    </xf>
    <xf numFmtId="2" fontId="2" fillId="10" borderId="8" xfId="0" applyNumberFormat="1" applyFont="1" applyFill="1" applyBorder="1" applyAlignment="1">
      <alignment horizontal="center" vertical="center" wrapText="1"/>
    </xf>
    <xf numFmtId="2" fontId="2" fillId="10" borderId="5" xfId="0" applyNumberFormat="1" applyFont="1" applyFill="1" applyBorder="1" applyAlignment="1">
      <alignment horizontal="center" vertical="center" wrapText="1"/>
    </xf>
    <xf numFmtId="0" fontId="2" fillId="5" borderId="3" xfId="0" applyNumberFormat="1" applyFont="1" applyFill="1" applyBorder="1" applyAlignment="1">
      <alignment horizontal="center" vertical="center" wrapText="1"/>
    </xf>
    <xf numFmtId="0" fontId="2" fillId="5" borderId="4" xfId="0" applyNumberFormat="1" applyFont="1" applyFill="1" applyBorder="1" applyAlignment="1">
      <alignment horizontal="center" vertical="center" wrapText="1"/>
    </xf>
    <xf numFmtId="0" fontId="2" fillId="5" borderId="20" xfId="0" applyNumberFormat="1" applyFont="1" applyFill="1" applyBorder="1" applyAlignment="1">
      <alignment horizontal="center" vertical="center" wrapText="1"/>
    </xf>
    <xf numFmtId="2" fontId="40" fillId="10" borderId="1" xfId="0" applyNumberFormat="1" applyFont="1" applyFill="1" applyBorder="1" applyAlignment="1">
      <alignment horizontal="center"/>
    </xf>
    <xf numFmtId="2" fontId="40" fillId="10" borderId="8" xfId="0" applyNumberFormat="1" applyFont="1" applyFill="1" applyBorder="1" applyAlignment="1">
      <alignment horizontal="center"/>
    </xf>
    <xf numFmtId="2" fontId="40" fillId="10" borderId="5" xfId="0" applyNumberFormat="1" applyFont="1" applyFill="1" applyBorder="1" applyAlignment="1">
      <alignment horizontal="center"/>
    </xf>
    <xf numFmtId="4" fontId="17" fillId="7" borderId="7" xfId="0" applyNumberFormat="1" applyFont="1" applyFill="1" applyBorder="1" applyAlignment="1">
      <alignment horizontal="center" vertical="center"/>
    </xf>
    <xf numFmtId="0" fontId="17" fillId="0" borderId="7" xfId="0" applyNumberFormat="1" applyFont="1" applyFill="1" applyBorder="1" applyAlignment="1">
      <alignment horizontal="left" vertical="center" wrapText="1"/>
    </xf>
    <xf numFmtId="0" fontId="17" fillId="2" borderId="7" xfId="0" applyNumberFormat="1" applyFont="1" applyFill="1" applyBorder="1" applyAlignment="1">
      <alignment horizontal="center" vertical="center"/>
    </xf>
    <xf numFmtId="0" fontId="17" fillId="0" borderId="7" xfId="0" applyNumberFormat="1" applyFont="1" applyFill="1" applyBorder="1" applyAlignment="1">
      <alignment horizontal="center" vertical="center"/>
    </xf>
    <xf numFmtId="0" fontId="33" fillId="0" borderId="7" xfId="0" applyNumberFormat="1" applyFont="1" applyBorder="1" applyAlignment="1">
      <alignment horizontal="center" vertical="center"/>
    </xf>
    <xf numFmtId="4" fontId="33" fillId="7" borderId="7" xfId="0" applyNumberFormat="1" applyFont="1" applyFill="1" applyBorder="1" applyAlignment="1">
      <alignment horizontal="center" vertical="center"/>
    </xf>
    <xf numFmtId="0" fontId="33" fillId="7" borderId="7" xfId="0" applyNumberFormat="1" applyFont="1" applyFill="1" applyBorder="1" applyAlignment="1">
      <alignment horizontal="center" vertical="center"/>
    </xf>
    <xf numFmtId="49" fontId="33" fillId="0" borderId="8" xfId="0" applyNumberFormat="1" applyFont="1" applyBorder="1" applyAlignment="1">
      <alignment horizontal="right" vertical="center"/>
    </xf>
    <xf numFmtId="49" fontId="33" fillId="0" borderId="5" xfId="0" applyNumberFormat="1" applyFont="1" applyBorder="1" applyAlignment="1">
      <alignment horizontal="right" vertical="center"/>
    </xf>
    <xf numFmtId="0" fontId="17" fillId="5" borderId="3" xfId="0" applyNumberFormat="1" applyFont="1" applyFill="1" applyBorder="1" applyAlignment="1">
      <alignment horizontal="center" vertical="center" wrapText="1"/>
    </xf>
    <xf numFmtId="0" fontId="17" fillId="5" borderId="4" xfId="0" applyNumberFormat="1" applyFont="1" applyFill="1" applyBorder="1" applyAlignment="1">
      <alignment horizontal="center" vertical="center" wrapText="1"/>
    </xf>
    <xf numFmtId="0" fontId="17" fillId="5" borderId="20" xfId="0" applyNumberFormat="1" applyFont="1" applyFill="1" applyBorder="1" applyAlignment="1">
      <alignment horizontal="center" vertical="center" wrapText="1"/>
    </xf>
    <xf numFmtId="0" fontId="33" fillId="0" borderId="0" xfId="0" applyNumberFormat="1" applyFont="1" applyBorder="1" applyAlignment="1">
      <alignment horizontal="center" wrapText="1"/>
    </xf>
    <xf numFmtId="0" fontId="33" fillId="2" borderId="1" xfId="0" applyNumberFormat="1" applyFont="1" applyFill="1" applyBorder="1" applyAlignment="1">
      <alignment horizontal="center" wrapText="1"/>
    </xf>
    <xf numFmtId="0" fontId="33" fillId="2" borderId="8" xfId="0" applyNumberFormat="1" applyFont="1" applyFill="1" applyBorder="1" applyAlignment="1">
      <alignment horizontal="center" wrapText="1"/>
    </xf>
    <xf numFmtId="0" fontId="33" fillId="2" borderId="5" xfId="0" applyNumberFormat="1" applyFont="1" applyFill="1" applyBorder="1" applyAlignment="1">
      <alignment horizontal="center" wrapText="1"/>
    </xf>
    <xf numFmtId="0" fontId="17" fillId="6" borderId="7" xfId="0" applyNumberFormat="1" applyFont="1" applyFill="1" applyBorder="1" applyAlignment="1">
      <alignment horizontal="center" vertical="top"/>
    </xf>
    <xf numFmtId="4" fontId="6" fillId="7" borderId="7" xfId="0" applyNumberFormat="1" applyFont="1" applyFill="1" applyBorder="1" applyAlignment="1">
      <alignment horizontal="center" vertical="center"/>
    </xf>
    <xf numFmtId="2" fontId="2" fillId="0" borderId="7" xfId="0" applyNumberFormat="1" applyFont="1" applyFill="1" applyBorder="1" applyAlignment="1">
      <alignment horizontal="center" vertical="center"/>
    </xf>
    <xf numFmtId="4" fontId="2" fillId="12" borderId="7" xfId="0" applyNumberFormat="1" applyFont="1" applyFill="1" applyBorder="1" applyAlignment="1">
      <alignment horizontal="center" vertical="center"/>
    </xf>
    <xf numFmtId="9" fontId="9" fillId="10" borderId="7" xfId="1" applyFont="1"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2" fillId="6" borderId="1" xfId="0" applyNumberFormat="1" applyFont="1" applyFill="1"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2" fillId="6" borderId="1" xfId="0" applyNumberFormat="1" applyFont="1" applyFill="1" applyBorder="1" applyAlignment="1">
      <alignment horizontal="center" vertical="center"/>
    </xf>
    <xf numFmtId="4" fontId="2" fillId="7" borderId="1" xfId="0" applyNumberFormat="1" applyFont="1" applyFill="1" applyBorder="1" applyAlignment="1">
      <alignment horizontal="center" vertical="center"/>
    </xf>
    <xf numFmtId="4" fontId="2" fillId="7" borderId="8" xfId="0" applyNumberFormat="1" applyFont="1" applyFill="1" applyBorder="1" applyAlignment="1">
      <alignment horizontal="center" vertical="center"/>
    </xf>
    <xf numFmtId="4" fontId="2" fillId="7" borderId="5" xfId="0" applyNumberFormat="1" applyFont="1" applyFill="1" applyBorder="1" applyAlignment="1">
      <alignment horizontal="center" vertical="center"/>
    </xf>
    <xf numFmtId="0" fontId="2" fillId="6" borderId="7" xfId="0" applyNumberFormat="1" applyFont="1" applyFill="1" applyBorder="1" applyAlignment="1">
      <alignment horizontal="left" vertical="center" wrapText="1"/>
    </xf>
    <xf numFmtId="0" fontId="2" fillId="6" borderId="8" xfId="0" applyNumberFormat="1" applyFont="1" applyFill="1" applyBorder="1" applyAlignment="1">
      <alignment horizontal="center" vertical="center"/>
    </xf>
    <xf numFmtId="0" fontId="2" fillId="6" borderId="5" xfId="0" applyNumberFormat="1" applyFont="1" applyFill="1" applyBorder="1" applyAlignment="1">
      <alignment horizontal="center" vertical="center"/>
    </xf>
    <xf numFmtId="2" fontId="2" fillId="0" borderId="1" xfId="1" applyNumberFormat="1" applyFont="1" applyFill="1" applyBorder="1" applyAlignment="1">
      <alignment horizontal="center" vertical="center"/>
    </xf>
    <xf numFmtId="2" fontId="2" fillId="0" borderId="8" xfId="1" applyNumberFormat="1" applyFont="1" applyFill="1" applyBorder="1" applyAlignment="1">
      <alignment horizontal="center" vertical="center"/>
    </xf>
    <xf numFmtId="2" fontId="2" fillId="0" borderId="5" xfId="1" applyNumberFormat="1" applyFont="1" applyFill="1" applyBorder="1" applyAlignment="1">
      <alignment horizontal="center" vertical="center"/>
    </xf>
    <xf numFmtId="0" fontId="0" fillId="0" borderId="7" xfId="0" applyBorder="1" applyAlignment="1">
      <alignment horizontal="center" vertical="center"/>
    </xf>
    <xf numFmtId="0" fontId="2" fillId="6" borderId="8" xfId="0" applyNumberFormat="1" applyFont="1" applyFill="1" applyBorder="1" applyAlignment="1">
      <alignment horizontal="left" vertical="center" wrapText="1"/>
    </xf>
    <xf numFmtId="49" fontId="2" fillId="12" borderId="7" xfId="0" applyNumberFormat="1" applyFont="1" applyFill="1" applyBorder="1" applyAlignment="1">
      <alignment horizontal="center" vertical="center"/>
    </xf>
    <xf numFmtId="0" fontId="2" fillId="12" borderId="7" xfId="0" applyNumberFormat="1" applyFont="1" applyFill="1" applyBorder="1" applyAlignment="1">
      <alignment horizontal="left" vertical="center" wrapText="1"/>
    </xf>
    <xf numFmtId="0" fontId="2" fillId="12" borderId="7" xfId="0" applyNumberFormat="1" applyFont="1" applyFill="1" applyBorder="1" applyAlignment="1">
      <alignment horizontal="center" vertical="center"/>
    </xf>
    <xf numFmtId="9" fontId="2" fillId="12" borderId="7" xfId="1" applyFont="1" applyFill="1" applyBorder="1" applyAlignment="1">
      <alignment horizontal="center" vertical="center"/>
    </xf>
    <xf numFmtId="4" fontId="2"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xf>
    <xf numFmtId="49" fontId="7" fillId="0" borderId="7" xfId="0" applyNumberFormat="1" applyFont="1" applyBorder="1" applyAlignment="1">
      <alignment horizontal="center"/>
    </xf>
    <xf numFmtId="49" fontId="22" fillId="0" borderId="7" xfId="0" applyNumberFormat="1" applyFont="1" applyBorder="1" applyAlignment="1">
      <alignment horizontal="center"/>
    </xf>
    <xf numFmtId="2" fontId="6" fillId="0" borderId="7" xfId="0" applyNumberFormat="1" applyFont="1" applyBorder="1" applyAlignment="1">
      <alignment horizontal="center"/>
    </xf>
    <xf numFmtId="3" fontId="3" fillId="0" borderId="7" xfId="0" applyNumberFormat="1" applyFont="1" applyBorder="1" applyAlignment="1">
      <alignment horizontal="center"/>
    </xf>
    <xf numFmtId="3" fontId="3" fillId="0" borderId="25" xfId="0" applyNumberFormat="1" applyFont="1" applyBorder="1" applyAlignment="1">
      <alignment horizontal="center"/>
    </xf>
    <xf numFmtId="3" fontId="22" fillId="0" borderId="22" xfId="0" applyNumberFormat="1" applyFont="1" applyBorder="1" applyAlignment="1">
      <alignment horizontal="center"/>
    </xf>
    <xf numFmtId="2" fontId="22" fillId="0" borderId="7" xfId="0" applyNumberFormat="1" applyFont="1" applyBorder="1" applyAlignment="1">
      <alignment horizontal="center"/>
    </xf>
    <xf numFmtId="0" fontId="22" fillId="0" borderId="20" xfId="0" applyFont="1" applyBorder="1" applyAlignment="1">
      <alignment horizontal="left" vertical="center" wrapText="1" indent="2"/>
    </xf>
    <xf numFmtId="0" fontId="22" fillId="0" borderId="23" xfId="0" applyFont="1" applyBorder="1" applyAlignment="1">
      <alignment horizontal="left" vertical="center" wrapText="1" indent="2"/>
    </xf>
    <xf numFmtId="0" fontId="22" fillId="0" borderId="3" xfId="0" applyFont="1" applyBorder="1" applyAlignment="1">
      <alignment horizontal="left" vertical="center" wrapText="1" indent="2"/>
    </xf>
    <xf numFmtId="49" fontId="22" fillId="0" borderId="24" xfId="0" applyNumberFormat="1" applyFont="1" applyBorder="1" applyAlignment="1">
      <alignment horizontal="center"/>
    </xf>
    <xf numFmtId="3" fontId="22" fillId="0" borderId="27" xfId="0" applyNumberFormat="1" applyFont="1" applyBorder="1" applyAlignment="1">
      <alignment horizontal="center"/>
    </xf>
    <xf numFmtId="0" fontId="22" fillId="0" borderId="5" xfId="0" applyFont="1" applyBorder="1" applyAlignment="1">
      <alignment horizontal="left" vertical="center" wrapText="1" indent="2"/>
    </xf>
    <xf numFmtId="0" fontId="22" fillId="0" borderId="7" xfId="0" applyFont="1" applyBorder="1" applyAlignment="1">
      <alignment horizontal="left" vertical="center" wrapText="1" indent="2"/>
    </xf>
    <xf numFmtId="0" fontId="22" fillId="0" borderId="25" xfId="0" applyFont="1" applyBorder="1" applyAlignment="1">
      <alignment horizontal="left" vertical="center" wrapText="1" indent="2"/>
    </xf>
    <xf numFmtId="0" fontId="27" fillId="0" borderId="0" xfId="0" applyFont="1" applyFill="1" applyBorder="1" applyAlignment="1">
      <alignment horizontal="justify" vertical="justify" wrapText="1"/>
    </xf>
    <xf numFmtId="0" fontId="17" fillId="0" borderId="0" xfId="0" applyFont="1" applyFill="1" applyBorder="1" applyAlignment="1">
      <alignment horizontal="justify" vertical="justify" wrapText="1"/>
    </xf>
    <xf numFmtId="0" fontId="27" fillId="0" borderId="0" xfId="0" applyFont="1" applyBorder="1" applyAlignment="1">
      <alignment vertical="justify"/>
    </xf>
    <xf numFmtId="0" fontId="17" fillId="0" borderId="0" xfId="0" applyFont="1" applyBorder="1" applyAlignment="1">
      <alignment vertical="justify"/>
    </xf>
    <xf numFmtId="0" fontId="27" fillId="0" borderId="0" xfId="0" applyFont="1" applyBorder="1" applyAlignment="1">
      <alignment horizontal="justify" vertical="justify" wrapText="1"/>
    </xf>
    <xf numFmtId="0" fontId="17" fillId="0" borderId="0" xfId="0" applyFont="1" applyBorder="1" applyAlignment="1">
      <alignment horizontal="justify" vertical="justify"/>
    </xf>
    <xf numFmtId="0" fontId="27" fillId="0" borderId="0" xfId="0" applyFont="1" applyAlignment="1">
      <alignment horizontal="justify" vertical="justify" wrapText="1"/>
    </xf>
    <xf numFmtId="0" fontId="17" fillId="0" borderId="0" xfId="0" applyFont="1" applyAlignment="1">
      <alignment horizontal="justify" vertical="justify" wrapText="1"/>
    </xf>
    <xf numFmtId="0" fontId="27" fillId="0" borderId="0" xfId="0" applyFont="1" applyFill="1" applyBorder="1" applyAlignment="1">
      <alignment vertical="justify" wrapText="1"/>
    </xf>
    <xf numFmtId="0" fontId="17" fillId="0" borderId="0" xfId="0" applyFont="1" applyFill="1" applyBorder="1" applyAlignment="1">
      <alignment vertical="justify" wrapText="1"/>
    </xf>
    <xf numFmtId="3" fontId="22" fillId="0" borderId="7" xfId="0" applyNumberFormat="1" applyFont="1" applyBorder="1" applyAlignment="1">
      <alignment horizontal="center"/>
    </xf>
    <xf numFmtId="3" fontId="22" fillId="0" borderId="25" xfId="0" applyNumberFormat="1" applyFont="1" applyBorder="1" applyAlignment="1">
      <alignment horizontal="center"/>
    </xf>
    <xf numFmtId="0" fontId="24" fillId="0" borderId="5" xfId="0" applyFont="1" applyBorder="1" applyAlignment="1">
      <alignment horizontal="left" vertical="center" wrapText="1"/>
    </xf>
    <xf numFmtId="0" fontId="24" fillId="0" borderId="7" xfId="0" applyFont="1" applyBorder="1" applyAlignment="1">
      <alignment horizontal="left" vertical="center" wrapText="1"/>
    </xf>
    <xf numFmtId="0" fontId="24" fillId="0" borderId="25" xfId="0" applyFont="1" applyBorder="1" applyAlignment="1">
      <alignment horizontal="left" vertical="center" wrapText="1"/>
    </xf>
    <xf numFmtId="49" fontId="24" fillId="0" borderId="24" xfId="0" applyNumberFormat="1" applyFont="1" applyBorder="1" applyAlignment="1">
      <alignment horizontal="center"/>
    </xf>
    <xf numFmtId="49" fontId="24" fillId="0" borderId="7" xfId="0" applyNumberFormat="1" applyFont="1" applyBorder="1" applyAlignment="1">
      <alignment horizontal="center"/>
    </xf>
    <xf numFmtId="49" fontId="22" fillId="0" borderId="22" xfId="0" applyNumberFormat="1" applyFont="1" applyBorder="1" applyAlignment="1">
      <alignment horizontal="center"/>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25" xfId="0" applyFont="1" applyBorder="1" applyAlignment="1">
      <alignment horizontal="left" vertical="center" wrapText="1"/>
    </xf>
    <xf numFmtId="49" fontId="22" fillId="0" borderId="26" xfId="0" applyNumberFormat="1" applyFont="1" applyBorder="1" applyAlignment="1">
      <alignment horizontal="center"/>
    </xf>
    <xf numFmtId="0" fontId="24" fillId="0" borderId="20" xfId="0" applyFont="1" applyBorder="1" applyAlignment="1">
      <alignment horizontal="left" vertical="center" wrapText="1"/>
    </xf>
    <xf numFmtId="0" fontId="24" fillId="0" borderId="23" xfId="0" applyFont="1" applyBorder="1" applyAlignment="1">
      <alignment horizontal="left" vertical="center" wrapText="1"/>
    </xf>
    <xf numFmtId="0" fontId="24" fillId="0" borderId="3" xfId="0" applyFont="1" applyBorder="1" applyAlignment="1">
      <alignment horizontal="left" vertical="center" wrapText="1"/>
    </xf>
    <xf numFmtId="2" fontId="45" fillId="0" borderId="7" xfId="0" applyNumberFormat="1" applyFont="1" applyBorder="1" applyAlignment="1">
      <alignment horizontal="center"/>
    </xf>
    <xf numFmtId="0" fontId="7" fillId="0" borderId="20" xfId="0" applyFont="1" applyBorder="1" applyAlignment="1">
      <alignment horizontal="left" vertical="center" wrapText="1" indent="3"/>
    </xf>
    <xf numFmtId="0" fontId="22" fillId="0" borderId="23" xfId="0" applyFont="1" applyBorder="1" applyAlignment="1">
      <alignment horizontal="left" vertical="center" wrapText="1" indent="3"/>
    </xf>
    <xf numFmtId="0" fontId="22" fillId="0" borderId="3" xfId="0" applyFont="1" applyBorder="1" applyAlignment="1">
      <alignment horizontal="left" vertical="center" wrapText="1" indent="3"/>
    </xf>
    <xf numFmtId="49" fontId="7" fillId="0" borderId="24" xfId="0" applyNumberFormat="1" applyFont="1" applyBorder="1" applyAlignment="1">
      <alignment horizontal="center"/>
    </xf>
    <xf numFmtId="0" fontId="22" fillId="0" borderId="30" xfId="0" applyFont="1" applyBorder="1" applyAlignment="1">
      <alignment horizontal="left" vertical="center" wrapText="1" indent="3"/>
    </xf>
    <xf numFmtId="49" fontId="7" fillId="0" borderId="35" xfId="0" applyNumberFormat="1" applyFont="1" applyBorder="1" applyAlignment="1">
      <alignment horizontal="center"/>
    </xf>
    <xf numFmtId="49" fontId="7" fillId="0" borderId="8" xfId="0" applyNumberFormat="1" applyFont="1" applyBorder="1" applyAlignment="1">
      <alignment horizontal="center"/>
    </xf>
    <xf numFmtId="49" fontId="7" fillId="0" borderId="5" xfId="0" applyNumberFormat="1" applyFont="1" applyBorder="1" applyAlignment="1">
      <alignment horizontal="center"/>
    </xf>
    <xf numFmtId="49" fontId="7" fillId="0" borderId="6" xfId="0" applyNumberFormat="1" applyFont="1" applyBorder="1" applyAlignment="1">
      <alignment horizontal="center"/>
    </xf>
    <xf numFmtId="49" fontId="22" fillId="0" borderId="6" xfId="0" applyNumberFormat="1" applyFont="1" applyBorder="1" applyAlignment="1">
      <alignment horizontal="center"/>
    </xf>
    <xf numFmtId="49" fontId="22" fillId="0" borderId="18" xfId="0" applyNumberFormat="1" applyFont="1" applyBorder="1" applyAlignment="1">
      <alignment horizontal="center"/>
    </xf>
    <xf numFmtId="2" fontId="45" fillId="0" borderId="3" xfId="0" applyNumberFormat="1" applyFont="1" applyBorder="1" applyAlignment="1">
      <alignment horizontal="center"/>
    </xf>
    <xf numFmtId="2" fontId="45" fillId="0" borderId="4" xfId="0" applyNumberFormat="1" applyFont="1" applyBorder="1" applyAlignment="1">
      <alignment horizontal="center"/>
    </xf>
    <xf numFmtId="2" fontId="45" fillId="0" borderId="20" xfId="0" applyNumberFormat="1" applyFont="1" applyBorder="1" applyAlignment="1">
      <alignment horizontal="center"/>
    </xf>
    <xf numFmtId="3" fontId="3" fillId="0" borderId="1" xfId="0" applyNumberFormat="1" applyFont="1" applyBorder="1" applyAlignment="1">
      <alignment horizontal="center"/>
    </xf>
    <xf numFmtId="3" fontId="3" fillId="0" borderId="8" xfId="0" applyNumberFormat="1" applyFont="1" applyBorder="1" applyAlignment="1">
      <alignment horizontal="center"/>
    </xf>
    <xf numFmtId="3" fontId="3" fillId="0" borderId="34" xfId="0" applyNumberFormat="1" applyFont="1" applyBorder="1" applyAlignment="1">
      <alignment horizontal="center"/>
    </xf>
    <xf numFmtId="0" fontId="48" fillId="0" borderId="4" xfId="0" applyFont="1" applyBorder="1" applyAlignment="1">
      <alignment horizontal="center"/>
    </xf>
    <xf numFmtId="0" fontId="48" fillId="0" borderId="20" xfId="0" applyFont="1" applyBorder="1" applyAlignment="1">
      <alignment horizontal="center"/>
    </xf>
    <xf numFmtId="0" fontId="22" fillId="0" borderId="8" xfId="0" applyFont="1" applyBorder="1" applyAlignment="1">
      <alignment horizontal="left" vertical="center" wrapText="1" indent="2"/>
    </xf>
    <xf numFmtId="0" fontId="22" fillId="0" borderId="34" xfId="0" applyFont="1" applyBorder="1" applyAlignment="1">
      <alignment horizontal="left" vertical="center" wrapText="1" indent="2"/>
    </xf>
    <xf numFmtId="49" fontId="22" fillId="0" borderId="35" xfId="0" applyNumberFormat="1" applyFont="1" applyBorder="1" applyAlignment="1">
      <alignment horizontal="center"/>
    </xf>
    <xf numFmtId="49" fontId="22" fillId="0" borderId="8" xfId="0" applyNumberFormat="1" applyFont="1" applyBorder="1" applyAlignment="1">
      <alignment horizontal="center"/>
    </xf>
    <xf numFmtId="49" fontId="22" fillId="0" borderId="5" xfId="0" applyNumberFormat="1" applyFont="1" applyBorder="1" applyAlignment="1">
      <alignment horizontal="center"/>
    </xf>
    <xf numFmtId="49" fontId="22" fillId="0" borderId="1" xfId="0" applyNumberFormat="1" applyFont="1" applyBorder="1" applyAlignment="1">
      <alignment horizontal="center"/>
    </xf>
    <xf numFmtId="49" fontId="7" fillId="0" borderId="1" xfId="0" applyNumberFormat="1" applyFont="1" applyBorder="1" applyAlignment="1">
      <alignment horizontal="center"/>
    </xf>
    <xf numFmtId="0" fontId="7" fillId="0" borderId="20" xfId="0" applyFont="1" applyBorder="1" applyAlignment="1">
      <alignment horizontal="left" vertical="center" wrapText="1" indent="2"/>
    </xf>
    <xf numFmtId="49" fontId="7" fillId="0" borderId="3" xfId="0" applyNumberFormat="1" applyFont="1" applyBorder="1" applyAlignment="1">
      <alignment horizontal="center"/>
    </xf>
    <xf numFmtId="49" fontId="7" fillId="0" borderId="4" xfId="0" applyNumberFormat="1" applyFont="1" applyBorder="1" applyAlignment="1">
      <alignment horizontal="center"/>
    </xf>
    <xf numFmtId="49" fontId="7" fillId="0" borderId="20" xfId="0" applyNumberFormat="1" applyFont="1" applyBorder="1" applyAlignment="1">
      <alignment horizontal="center"/>
    </xf>
    <xf numFmtId="0" fontId="7" fillId="0" borderId="7" xfId="0" applyFont="1" applyBorder="1" applyAlignment="1">
      <alignment horizontal="left" vertical="center" wrapText="1" indent="3"/>
    </xf>
    <xf numFmtId="0" fontId="22" fillId="0" borderId="7" xfId="0" applyFont="1" applyBorder="1" applyAlignment="1">
      <alignment horizontal="left" vertical="center" wrapText="1" indent="3"/>
    </xf>
    <xf numFmtId="0" fontId="22" fillId="0" borderId="19" xfId="0" applyFont="1" applyBorder="1" applyAlignment="1">
      <alignment horizontal="left" vertical="center" wrapText="1" indent="2"/>
    </xf>
    <xf numFmtId="0" fontId="22" fillId="0" borderId="29" xfId="0" applyFont="1" applyBorder="1" applyAlignment="1">
      <alignment horizontal="left" vertical="center" wrapText="1" indent="2"/>
    </xf>
    <xf numFmtId="0" fontId="22" fillId="0" borderId="21" xfId="0" applyFont="1" applyBorder="1" applyAlignment="1">
      <alignment horizontal="left" vertical="center" wrapText="1" indent="2"/>
    </xf>
    <xf numFmtId="2" fontId="45" fillId="0" borderId="1" xfId="0" applyNumberFormat="1" applyFont="1" applyBorder="1" applyAlignment="1">
      <alignment horizontal="center"/>
    </xf>
    <xf numFmtId="2" fontId="45" fillId="0" borderId="8" xfId="0" applyNumberFormat="1" applyFont="1" applyBorder="1" applyAlignment="1">
      <alignment horizontal="center"/>
    </xf>
    <xf numFmtId="2" fontId="45" fillId="0" borderId="5" xfId="0" applyNumberFormat="1" applyFont="1" applyBorder="1" applyAlignment="1">
      <alignment horizontal="center"/>
    </xf>
    <xf numFmtId="0" fontId="7" fillId="10" borderId="5" xfId="0" applyFont="1" applyFill="1" applyBorder="1" applyAlignment="1">
      <alignment horizontal="left" vertical="center" wrapText="1" indent="2"/>
    </xf>
    <xf numFmtId="0" fontId="7" fillId="10" borderId="7" xfId="0" applyFont="1" applyFill="1" applyBorder="1" applyAlignment="1">
      <alignment horizontal="left" vertical="center" wrapText="1" indent="2"/>
    </xf>
    <xf numFmtId="0" fontId="7" fillId="10" borderId="25" xfId="0" applyFont="1" applyFill="1" applyBorder="1" applyAlignment="1">
      <alignment horizontal="left" vertical="center" wrapText="1" indent="2"/>
    </xf>
    <xf numFmtId="49" fontId="7" fillId="10" borderId="24" xfId="0" applyNumberFormat="1" applyFont="1" applyFill="1" applyBorder="1" applyAlignment="1">
      <alignment horizontal="center"/>
    </xf>
    <xf numFmtId="49" fontId="7" fillId="10" borderId="7" xfId="0" applyNumberFormat="1" applyFont="1" applyFill="1" applyBorder="1" applyAlignment="1">
      <alignment horizontal="center"/>
    </xf>
    <xf numFmtId="0" fontId="22" fillId="0" borderId="20" xfId="0" applyFont="1" applyBorder="1" applyAlignment="1">
      <alignment horizontal="left" vertical="center" wrapText="1" indent="1"/>
    </xf>
    <xf numFmtId="0" fontId="22" fillId="0" borderId="23" xfId="0" applyFont="1" applyBorder="1" applyAlignment="1">
      <alignment horizontal="left" vertical="center" wrapText="1" indent="1"/>
    </xf>
    <xf numFmtId="0" fontId="22" fillId="0" borderId="3" xfId="0" applyFont="1" applyBorder="1" applyAlignment="1">
      <alignment horizontal="left" vertical="center" wrapText="1" indent="1"/>
    </xf>
    <xf numFmtId="0" fontId="22" fillId="0" borderId="8" xfId="0" applyFont="1" applyBorder="1" applyAlignment="1">
      <alignment horizontal="left" vertical="center" indent="2"/>
    </xf>
    <xf numFmtId="0" fontId="22" fillId="0" borderId="34" xfId="0" applyFont="1" applyBorder="1" applyAlignment="1">
      <alignment horizontal="left" vertical="center" indent="2"/>
    </xf>
    <xf numFmtId="0" fontId="7" fillId="0" borderId="20" xfId="0" applyFont="1" applyBorder="1" applyAlignment="1">
      <alignment horizontal="left" vertical="center" wrapText="1" indent="1"/>
    </xf>
    <xf numFmtId="0" fontId="7" fillId="10" borderId="8" xfId="0" applyFont="1" applyFill="1" applyBorder="1" applyAlignment="1">
      <alignment horizontal="left" vertical="top" wrapText="1" indent="2"/>
    </xf>
    <xf numFmtId="0" fontId="7" fillId="10" borderId="34" xfId="0" applyFont="1" applyFill="1" applyBorder="1" applyAlignment="1">
      <alignment horizontal="left" vertical="top" wrapText="1" indent="2"/>
    </xf>
    <xf numFmtId="0" fontId="7" fillId="0" borderId="8" xfId="0" applyFont="1" applyBorder="1" applyAlignment="1">
      <alignment horizontal="left" vertical="center" wrapText="1" indent="2"/>
    </xf>
    <xf numFmtId="0" fontId="22" fillId="0" borderId="20" xfId="0" applyFont="1" applyBorder="1" applyAlignment="1">
      <alignment horizontal="left" vertical="center" wrapText="1"/>
    </xf>
    <xf numFmtId="0" fontId="22" fillId="0" borderId="23" xfId="0" applyFont="1" applyBorder="1" applyAlignment="1">
      <alignment horizontal="left" vertical="center" wrapText="1"/>
    </xf>
    <xf numFmtId="0" fontId="22" fillId="0" borderId="3" xfId="0" applyFont="1" applyBorder="1" applyAlignment="1">
      <alignment horizontal="left" vertical="center" wrapText="1"/>
    </xf>
    <xf numFmtId="0" fontId="22" fillId="0" borderId="20" xfId="0" applyFont="1" applyBorder="1" applyAlignment="1">
      <alignment horizontal="left" vertical="center" wrapText="1" indent="3"/>
    </xf>
    <xf numFmtId="0" fontId="22" fillId="0" borderId="5"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25" xfId="0" applyFont="1" applyBorder="1" applyAlignment="1">
      <alignment horizontal="left" vertical="center" wrapText="1" indent="1"/>
    </xf>
    <xf numFmtId="0" fontId="7" fillId="10" borderId="20" xfId="0" applyFont="1" applyFill="1" applyBorder="1" applyAlignment="1">
      <alignment horizontal="left" vertical="center" wrapText="1" indent="2"/>
    </xf>
    <xf numFmtId="0" fontId="7" fillId="10" borderId="23" xfId="0" applyFont="1" applyFill="1" applyBorder="1" applyAlignment="1">
      <alignment horizontal="left" vertical="center" wrapText="1" indent="2"/>
    </xf>
    <xf numFmtId="0" fontId="7" fillId="10" borderId="3" xfId="0" applyFont="1" applyFill="1" applyBorder="1" applyAlignment="1">
      <alignment horizontal="left" vertical="center" wrapText="1" indent="2"/>
    </xf>
    <xf numFmtId="3" fontId="45" fillId="0" borderId="7" xfId="0" applyNumberFormat="1" applyFont="1" applyBorder="1" applyAlignment="1">
      <alignment horizontal="center"/>
    </xf>
    <xf numFmtId="3" fontId="4" fillId="0" borderId="7" xfId="0" applyNumberFormat="1" applyFont="1" applyBorder="1" applyAlignment="1">
      <alignment horizontal="center"/>
    </xf>
    <xf numFmtId="3" fontId="4" fillId="0" borderId="25" xfId="0" applyNumberFormat="1" applyFont="1" applyBorder="1" applyAlignment="1">
      <alignment horizontal="center"/>
    </xf>
    <xf numFmtId="2" fontId="49" fillId="0" borderId="7" xfId="0" applyNumberFormat="1" applyFont="1" applyBorder="1" applyAlignment="1">
      <alignment horizontal="center"/>
    </xf>
    <xf numFmtId="2" fontId="45" fillId="16" borderId="7" xfId="0" applyNumberFormat="1" applyFont="1" applyFill="1" applyBorder="1" applyAlignment="1">
      <alignment horizontal="center"/>
    </xf>
    <xf numFmtId="0" fontId="24" fillId="0" borderId="20" xfId="0" applyFont="1" applyBorder="1" applyAlignment="1">
      <alignment vertical="center" wrapText="1"/>
    </xf>
    <xf numFmtId="0" fontId="24" fillId="0" borderId="23" xfId="0" applyFont="1" applyBorder="1" applyAlignment="1">
      <alignment vertical="center" wrapText="1"/>
    </xf>
    <xf numFmtId="0" fontId="24" fillId="0" borderId="3" xfId="0" applyFont="1" applyBorder="1" applyAlignment="1">
      <alignment vertical="center" wrapText="1"/>
    </xf>
    <xf numFmtId="0" fontId="22" fillId="0" borderId="20" xfId="0" applyFont="1" applyBorder="1" applyAlignment="1">
      <alignment vertical="center" wrapText="1"/>
    </xf>
    <xf numFmtId="0" fontId="22" fillId="0" borderId="23" xfId="0" applyFont="1" applyBorder="1" applyAlignment="1">
      <alignment vertical="center" wrapText="1"/>
    </xf>
    <xf numFmtId="0" fontId="22" fillId="0" borderId="3" xfId="0" applyFont="1" applyBorder="1" applyAlignment="1">
      <alignment vertical="center" wrapText="1"/>
    </xf>
    <xf numFmtId="0" fontId="22" fillId="0" borderId="30" xfId="0" applyFont="1" applyBorder="1" applyAlignment="1">
      <alignment horizontal="left" vertical="center" wrapText="1" indent="2"/>
    </xf>
    <xf numFmtId="49" fontId="22" fillId="0" borderId="31" xfId="0" applyNumberFormat="1" applyFont="1" applyBorder="1" applyAlignment="1">
      <alignment horizontal="center"/>
    </xf>
    <xf numFmtId="49" fontId="22" fillId="0" borderId="4" xfId="0" applyNumberFormat="1" applyFont="1" applyBorder="1" applyAlignment="1">
      <alignment horizontal="center"/>
    </xf>
    <xf numFmtId="49" fontId="22" fillId="0" borderId="20" xfId="0" applyNumberFormat="1" applyFont="1" applyBorder="1" applyAlignment="1">
      <alignment horizontal="center"/>
    </xf>
    <xf numFmtId="49" fontId="22" fillId="0" borderId="36" xfId="0" applyNumberFormat="1" applyFont="1" applyBorder="1" applyAlignment="1">
      <alignment horizontal="center"/>
    </xf>
    <xf numFmtId="49" fontId="22" fillId="0" borderId="0" xfId="0" applyNumberFormat="1" applyFont="1" applyBorder="1" applyAlignment="1">
      <alignment horizontal="center"/>
    </xf>
    <xf numFmtId="49" fontId="22" fillId="0" borderId="19" xfId="0" applyNumberFormat="1" applyFont="1" applyBorder="1" applyAlignment="1">
      <alignment horizontal="center"/>
    </xf>
    <xf numFmtId="49" fontId="22" fillId="0" borderId="3" xfId="0" applyNumberFormat="1" applyFont="1" applyBorder="1" applyAlignment="1">
      <alignment horizontal="center"/>
    </xf>
    <xf numFmtId="49" fontId="22" fillId="0" borderId="2" xfId="0" applyNumberFormat="1" applyFont="1" applyBorder="1" applyAlignment="1">
      <alignment horizontal="center"/>
    </xf>
    <xf numFmtId="49" fontId="7" fillId="0" borderId="2" xfId="0" applyNumberFormat="1" applyFont="1" applyBorder="1" applyAlignment="1">
      <alignment horizontal="center"/>
    </xf>
    <xf numFmtId="49" fontId="7" fillId="0" borderId="18" xfId="0" applyNumberFormat="1" applyFont="1" applyBorder="1" applyAlignment="1">
      <alignment horizontal="center"/>
    </xf>
    <xf numFmtId="0" fontId="22" fillId="0" borderId="6" xfId="0" applyFont="1" applyBorder="1" applyAlignment="1">
      <alignment horizontal="left" vertical="center" wrapText="1" indent="2"/>
    </xf>
    <xf numFmtId="0" fontId="22" fillId="0" borderId="28" xfId="0" applyFont="1" applyBorder="1" applyAlignment="1">
      <alignment horizontal="left" vertical="center" wrapText="1" indent="2"/>
    </xf>
    <xf numFmtId="2" fontId="45" fillId="0" borderId="2" xfId="0" applyNumberFormat="1" applyFont="1" applyBorder="1" applyAlignment="1">
      <alignment horizontal="center"/>
    </xf>
    <xf numFmtId="2" fontId="45" fillId="0" borderId="6" xfId="0" applyNumberFormat="1" applyFont="1" applyBorder="1" applyAlignment="1">
      <alignment horizontal="center"/>
    </xf>
    <xf numFmtId="2" fontId="45" fillId="0" borderId="18" xfId="0" applyNumberFormat="1" applyFont="1" applyBorder="1" applyAlignment="1">
      <alignment horizontal="center"/>
    </xf>
    <xf numFmtId="0" fontId="7" fillId="0" borderId="6" xfId="0" applyFont="1" applyBorder="1" applyAlignment="1">
      <alignment horizontal="left" vertical="center" indent="2"/>
    </xf>
    <xf numFmtId="0" fontId="22" fillId="0" borderId="6" xfId="0" applyFont="1" applyBorder="1" applyAlignment="1">
      <alignment horizontal="left" vertical="center" indent="2"/>
    </xf>
    <xf numFmtId="0" fontId="22" fillId="0" borderId="28" xfId="0" applyFont="1" applyBorder="1" applyAlignment="1">
      <alignment horizontal="left" vertical="center" indent="2"/>
    </xf>
    <xf numFmtId="0" fontId="22" fillId="0" borderId="20" xfId="0" applyFont="1" applyBorder="1" applyAlignment="1">
      <alignment horizontal="left" vertical="center" indent="2"/>
    </xf>
    <xf numFmtId="0" fontId="22" fillId="0" borderId="23" xfId="0" applyFont="1" applyBorder="1" applyAlignment="1">
      <alignment horizontal="left" vertical="center" indent="2"/>
    </xf>
    <xf numFmtId="0" fontId="22" fillId="0" borderId="30" xfId="0" applyFont="1" applyBorder="1" applyAlignment="1">
      <alignment horizontal="left" vertical="center" indent="2"/>
    </xf>
    <xf numFmtId="49" fontId="7" fillId="0" borderId="31" xfId="0" applyNumberFormat="1" applyFont="1" applyBorder="1" applyAlignment="1">
      <alignment horizontal="center"/>
    </xf>
    <xf numFmtId="49" fontId="22" fillId="0" borderId="32" xfId="0" applyNumberFormat="1" applyFont="1" applyBorder="1" applyAlignment="1">
      <alignment horizontal="center"/>
    </xf>
    <xf numFmtId="3" fontId="3" fillId="0" borderId="3" xfId="0" applyNumberFormat="1" applyFont="1" applyBorder="1" applyAlignment="1">
      <alignment horizontal="center"/>
    </xf>
    <xf numFmtId="3" fontId="3" fillId="0" borderId="4" xfId="0" applyNumberFormat="1" applyFont="1" applyBorder="1" applyAlignment="1">
      <alignment horizontal="center"/>
    </xf>
    <xf numFmtId="3" fontId="3" fillId="0" borderId="33" xfId="0" applyNumberFormat="1" applyFont="1" applyBorder="1" applyAlignment="1">
      <alignment horizontal="center"/>
    </xf>
    <xf numFmtId="3" fontId="3" fillId="0" borderId="2" xfId="0" applyNumberFormat="1" applyFont="1" applyBorder="1" applyAlignment="1">
      <alignment horizontal="center"/>
    </xf>
    <xf numFmtId="3" fontId="3" fillId="0" borderId="6" xfId="0" applyNumberFormat="1" applyFont="1" applyBorder="1" applyAlignment="1">
      <alignment horizontal="center"/>
    </xf>
    <xf numFmtId="3" fontId="3" fillId="0" borderId="28" xfId="0" applyNumberFormat="1" applyFont="1" applyBorder="1" applyAlignment="1">
      <alignment horizontal="center"/>
    </xf>
    <xf numFmtId="0" fontId="22" fillId="0" borderId="8" xfId="0" applyFont="1" applyBorder="1" applyAlignment="1">
      <alignment horizontal="left" vertical="center" wrapText="1"/>
    </xf>
    <xf numFmtId="0" fontId="22" fillId="0" borderId="34" xfId="0" applyFont="1" applyBorder="1" applyAlignment="1">
      <alignment horizontal="left" vertical="center" wrapText="1"/>
    </xf>
    <xf numFmtId="0" fontId="22" fillId="0" borderId="8" xfId="0" applyFont="1" applyBorder="1" applyAlignment="1">
      <alignment horizontal="left" vertical="center" wrapText="1" indent="1"/>
    </xf>
    <xf numFmtId="0" fontId="22" fillId="0" borderId="34" xfId="0" applyFont="1" applyBorder="1" applyAlignment="1">
      <alignment horizontal="left" vertical="center" wrapText="1" indent="1"/>
    </xf>
    <xf numFmtId="0" fontId="0" fillId="0" borderId="8" xfId="0" applyBorder="1" applyAlignment="1">
      <alignment horizontal="center"/>
    </xf>
    <xf numFmtId="0" fontId="0" fillId="0" borderId="5" xfId="0" applyBorder="1" applyAlignment="1">
      <alignment horizontal="center"/>
    </xf>
    <xf numFmtId="49" fontId="25" fillId="0" borderId="1" xfId="0" applyNumberFormat="1" applyFont="1" applyBorder="1" applyAlignment="1">
      <alignment horizontal="center"/>
    </xf>
    <xf numFmtId="0" fontId="9" fillId="0" borderId="8" xfId="0" applyFont="1" applyBorder="1" applyAlignment="1">
      <alignment horizontal="center"/>
    </xf>
    <xf numFmtId="0" fontId="9" fillId="0" borderId="5" xfId="0" applyFont="1" applyBorder="1" applyAlignment="1">
      <alignment horizontal="center"/>
    </xf>
    <xf numFmtId="49" fontId="24" fillId="0" borderId="1" xfId="0" applyNumberFormat="1" applyFont="1" applyBorder="1" applyAlignment="1">
      <alignment horizontal="center"/>
    </xf>
    <xf numFmtId="0" fontId="7" fillId="0" borderId="8"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34" xfId="0" applyFont="1" applyBorder="1" applyAlignment="1">
      <alignment horizontal="center" vertical="center" wrapText="1"/>
    </xf>
    <xf numFmtId="3" fontId="4" fillId="0" borderId="1" xfId="0" applyNumberFormat="1" applyFont="1" applyBorder="1" applyAlignment="1">
      <alignment horizontal="center"/>
    </xf>
    <xf numFmtId="3" fontId="4" fillId="0" borderId="8" xfId="0" applyNumberFormat="1" applyFont="1" applyBorder="1" applyAlignment="1">
      <alignment horizontal="center"/>
    </xf>
    <xf numFmtId="3" fontId="4" fillId="0" borderId="5" xfId="0" applyNumberFormat="1" applyFont="1" applyBorder="1" applyAlignment="1">
      <alignment horizontal="center"/>
    </xf>
    <xf numFmtId="2" fontId="49" fillId="0" borderId="1" xfId="0" applyNumberFormat="1" applyFont="1" applyBorder="1" applyAlignment="1">
      <alignment horizontal="center"/>
    </xf>
    <xf numFmtId="2" fontId="49" fillId="0" borderId="8" xfId="0" applyNumberFormat="1" applyFont="1" applyBorder="1" applyAlignment="1">
      <alignment horizontal="center"/>
    </xf>
    <xf numFmtId="2" fontId="49" fillId="0" borderId="5" xfId="0" applyNumberFormat="1" applyFont="1" applyBorder="1" applyAlignment="1">
      <alignment horizontal="center"/>
    </xf>
    <xf numFmtId="0" fontId="7" fillId="0" borderId="8" xfId="0" applyFont="1" applyBorder="1" applyAlignment="1">
      <alignment horizontal="left" vertical="center" wrapText="1" indent="1"/>
    </xf>
    <xf numFmtId="0" fontId="7" fillId="0" borderId="34" xfId="0" applyFont="1" applyBorder="1" applyAlignment="1">
      <alignment horizontal="left" vertical="center" wrapText="1" indent="1"/>
    </xf>
    <xf numFmtId="0" fontId="3" fillId="0" borderId="8" xfId="0" applyFont="1" applyBorder="1" applyAlignment="1">
      <alignment horizontal="center"/>
    </xf>
    <xf numFmtId="0" fontId="3" fillId="0" borderId="5" xfId="0" applyFont="1" applyBorder="1" applyAlignment="1">
      <alignment horizontal="center"/>
    </xf>
    <xf numFmtId="0" fontId="24" fillId="0" borderId="5" xfId="0" applyFont="1" applyBorder="1" applyAlignment="1">
      <alignment vertical="center"/>
    </xf>
    <xf numFmtId="0" fontId="24" fillId="0" borderId="7" xfId="0" applyFont="1" applyBorder="1" applyAlignment="1">
      <alignment vertical="center"/>
    </xf>
    <xf numFmtId="0" fontId="24" fillId="0" borderId="1" xfId="0" applyFont="1" applyBorder="1" applyAlignment="1">
      <alignment vertical="center"/>
    </xf>
    <xf numFmtId="49" fontId="25" fillId="0" borderId="24" xfId="0" applyNumberFormat="1" applyFont="1" applyBorder="1" applyAlignment="1">
      <alignment horizontal="center"/>
    </xf>
    <xf numFmtId="49" fontId="25" fillId="0" borderId="7" xfId="0" applyNumberFormat="1" applyFont="1" applyBorder="1" applyAlignment="1">
      <alignment horizontal="center"/>
    </xf>
    <xf numFmtId="0" fontId="30" fillId="0" borderId="8" xfId="0" applyFont="1" applyBorder="1" applyAlignment="1">
      <alignment horizontal="left" vertical="center" wrapText="1" indent="1"/>
    </xf>
    <xf numFmtId="0" fontId="30" fillId="0" borderId="34" xfId="0" applyFont="1" applyBorder="1" applyAlignment="1">
      <alignment horizontal="left" vertical="center" wrapText="1" indent="1"/>
    </xf>
    <xf numFmtId="49" fontId="0" fillId="0" borderId="6" xfId="0" applyNumberFormat="1" applyBorder="1"/>
    <xf numFmtId="0" fontId="0" fillId="0" borderId="0" xfId="0" applyAlignment="1">
      <alignment horizontal="right" indent="1"/>
    </xf>
    <xf numFmtId="0" fontId="0" fillId="0" borderId="40" xfId="0" applyBorder="1" applyAlignment="1">
      <alignment horizontal="right" indent="1"/>
    </xf>
    <xf numFmtId="3" fontId="3" fillId="0" borderId="37" xfId="0" applyNumberFormat="1" applyFont="1" applyBorder="1" applyAlignment="1">
      <alignment horizontal="center"/>
    </xf>
    <xf numFmtId="3" fontId="3" fillId="0" borderId="38" xfId="0" applyNumberFormat="1" applyFont="1" applyBorder="1" applyAlignment="1">
      <alignment horizontal="center"/>
    </xf>
    <xf numFmtId="4" fontId="45" fillId="0" borderId="37" xfId="0" applyNumberFormat="1" applyFont="1" applyBorder="1" applyAlignment="1">
      <alignment horizontal="center"/>
    </xf>
    <xf numFmtId="0" fontId="22" fillId="0" borderId="5" xfId="0" applyFont="1" applyBorder="1" applyAlignment="1">
      <alignment vertical="center" wrapText="1"/>
    </xf>
    <xf numFmtId="0" fontId="22" fillId="0" borderId="7" xfId="0" applyFont="1" applyBorder="1" applyAlignment="1">
      <alignment vertical="center" wrapText="1"/>
    </xf>
    <xf numFmtId="0" fontId="22" fillId="0" borderId="1" xfId="0" applyFont="1" applyBorder="1" applyAlignment="1">
      <alignment vertical="center" wrapText="1"/>
    </xf>
    <xf numFmtId="49" fontId="22" fillId="0" borderId="39" xfId="0" applyNumberFormat="1" applyFont="1" applyBorder="1" applyAlignment="1">
      <alignment horizontal="center"/>
    </xf>
    <xf numFmtId="49" fontId="22" fillId="0" borderId="37" xfId="0" applyNumberFormat="1" applyFont="1" applyBorder="1" applyAlignment="1">
      <alignment horizontal="center"/>
    </xf>
    <xf numFmtId="3" fontId="45" fillId="0" borderId="37" xfId="0" applyNumberFormat="1" applyFont="1" applyBorder="1" applyAlignment="1">
      <alignment horizontal="center"/>
    </xf>
    <xf numFmtId="0" fontId="22" fillId="0" borderId="5" xfId="0" applyFont="1" applyBorder="1" applyAlignment="1">
      <alignment horizontal="center"/>
    </xf>
    <xf numFmtId="0" fontId="22" fillId="0" borderId="7" xfId="0" applyFont="1" applyBorder="1" applyAlignment="1">
      <alignment horizontal="center"/>
    </xf>
    <xf numFmtId="0" fontId="22" fillId="0" borderId="23" xfId="0" applyFont="1" applyBorder="1" applyAlignment="1">
      <alignment horizontal="center"/>
    </xf>
    <xf numFmtId="0" fontId="22" fillId="0" borderId="7" xfId="0" applyFont="1" applyBorder="1" applyAlignment="1">
      <alignment horizontal="center" vertical="center" wrapText="1"/>
    </xf>
    <xf numFmtId="0" fontId="22" fillId="0" borderId="4" xfId="0" applyFont="1" applyBorder="1" applyAlignment="1">
      <alignment horizontal="center" vertical="center"/>
    </xf>
    <xf numFmtId="0" fontId="22" fillId="0" borderId="20" xfId="0" applyFont="1" applyBorder="1" applyAlignment="1">
      <alignment horizontal="center" vertical="center"/>
    </xf>
    <xf numFmtId="0" fontId="22" fillId="0" borderId="0" xfId="0" applyFont="1" applyBorder="1" applyAlignment="1">
      <alignment horizontal="center" vertical="center"/>
    </xf>
    <xf numFmtId="0" fontId="22" fillId="0" borderId="19" xfId="0" applyFont="1" applyBorder="1" applyAlignment="1">
      <alignment horizontal="center" vertical="center"/>
    </xf>
    <xf numFmtId="0" fontId="22" fillId="0" borderId="6" xfId="0" applyFont="1" applyBorder="1" applyAlignment="1">
      <alignment horizontal="center" vertical="center"/>
    </xf>
    <xf numFmtId="0" fontId="22" fillId="0" borderId="18" xfId="0" applyFont="1" applyBorder="1" applyAlignment="1">
      <alignment horizontal="center" vertical="center"/>
    </xf>
    <xf numFmtId="0" fontId="22" fillId="0" borderId="4" xfId="0" applyFont="1" applyBorder="1"/>
    <xf numFmtId="0" fontId="22" fillId="0" borderId="20" xfId="0" applyFont="1" applyBorder="1"/>
    <xf numFmtId="0" fontId="22" fillId="0" borderId="0" xfId="0" applyFont="1" applyBorder="1" applyAlignment="1">
      <alignment horizontal="right"/>
    </xf>
    <xf numFmtId="0" fontId="22" fillId="0" borderId="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right"/>
    </xf>
    <xf numFmtId="0" fontId="22" fillId="0" borderId="4" xfId="0" applyFont="1" applyBorder="1" applyAlignment="1">
      <alignment horizontal="right"/>
    </xf>
    <xf numFmtId="49" fontId="7" fillId="0" borderId="8" xfId="0" applyNumberFormat="1" applyFont="1" applyBorder="1"/>
    <xf numFmtId="49" fontId="22" fillId="0" borderId="8" xfId="0" applyNumberFormat="1" applyFont="1" applyBorder="1"/>
    <xf numFmtId="49" fontId="0" fillId="0" borderId="24" xfId="0" applyNumberFormat="1" applyFont="1" applyBorder="1" applyAlignment="1">
      <alignment horizontal="center"/>
    </xf>
    <xf numFmtId="49" fontId="0" fillId="0" borderId="7" xfId="0" applyNumberFormat="1" applyFont="1" applyBorder="1" applyAlignment="1">
      <alignment horizontal="center"/>
    </xf>
    <xf numFmtId="49" fontId="0" fillId="0" borderId="25" xfId="0" applyNumberFormat="1" applyFont="1" applyBorder="1" applyAlignment="1">
      <alignment horizontal="center"/>
    </xf>
    <xf numFmtId="0" fontId="22" fillId="0" borderId="3" xfId="0" applyFont="1" applyBorder="1" applyAlignment="1">
      <alignment horizontal="center"/>
    </xf>
    <xf numFmtId="0" fontId="2" fillId="0" borderId="40" xfId="0" applyFont="1" applyFill="1" applyBorder="1" applyAlignment="1">
      <alignment horizontal="right" indent="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Border="1"/>
    <xf numFmtId="49" fontId="7" fillId="0" borderId="6" xfId="0" applyNumberFormat="1" applyFont="1" applyBorder="1"/>
    <xf numFmtId="49" fontId="22" fillId="0" borderId="6" xfId="0" applyNumberFormat="1" applyFont="1" applyBorder="1"/>
    <xf numFmtId="0" fontId="0" fillId="0" borderId="0" xfId="0"/>
    <xf numFmtId="49" fontId="0" fillId="0" borderId="6" xfId="0" applyNumberFormat="1" applyFont="1" applyBorder="1"/>
    <xf numFmtId="0" fontId="2" fillId="0" borderId="0" xfId="0" applyFont="1" applyFill="1" applyBorder="1" applyAlignment="1">
      <alignment horizontal="right" indent="1"/>
    </xf>
    <xf numFmtId="0" fontId="9" fillId="0" borderId="6" xfId="0" applyFont="1" applyBorder="1" applyAlignment="1">
      <alignment horizontal="center" vertical="top"/>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2" fillId="0" borderId="0" xfId="0" applyFont="1" applyAlignment="1">
      <alignment horizontal="right" indent="1"/>
    </xf>
    <xf numFmtId="0" fontId="2" fillId="0" borderId="40" xfId="0" applyFont="1" applyBorder="1" applyAlignment="1">
      <alignment horizontal="right" indent="1"/>
    </xf>
    <xf numFmtId="49" fontId="0" fillId="0" borderId="24" xfId="0" applyNumberFormat="1" applyBorder="1" applyAlignment="1">
      <alignment horizontal="center"/>
    </xf>
    <xf numFmtId="49" fontId="0" fillId="0" borderId="7" xfId="0" applyNumberFormat="1" applyBorder="1" applyAlignment="1">
      <alignment horizontal="center"/>
    </xf>
    <xf numFmtId="49" fontId="0" fillId="0" borderId="25" xfId="0" applyNumberFormat="1" applyBorder="1" applyAlignment="1">
      <alignment horizontal="center"/>
    </xf>
    <xf numFmtId="49" fontId="0" fillId="0" borderId="39" xfId="0" applyNumberFormat="1" applyFont="1" applyBorder="1" applyAlignment="1">
      <alignment horizontal="center"/>
    </xf>
    <xf numFmtId="49" fontId="0" fillId="0" borderId="37" xfId="0" applyNumberFormat="1" applyFont="1" applyBorder="1" applyAlignment="1">
      <alignment horizontal="center"/>
    </xf>
    <xf numFmtId="49" fontId="0" fillId="0" borderId="38" xfId="0" applyNumberFormat="1" applyFont="1" applyBorder="1" applyAlignment="1">
      <alignment horizontal="center"/>
    </xf>
    <xf numFmtId="0" fontId="4" fillId="0" borderId="0" xfId="0" applyFont="1" applyAlignment="1">
      <alignment horizontal="right"/>
    </xf>
    <xf numFmtId="0" fontId="4" fillId="0" borderId="0" xfId="0" applyFont="1" applyAlignment="1"/>
    <xf numFmtId="49" fontId="3" fillId="0" borderId="6" xfId="0" applyNumberFormat="1" applyFont="1" applyBorder="1"/>
    <xf numFmtId="49" fontId="19" fillId="0" borderId="6" xfId="0" applyNumberFormat="1" applyFont="1" applyBorder="1"/>
    <xf numFmtId="0" fontId="17" fillId="0" borderId="4" xfId="0" applyFont="1" applyBorder="1" applyAlignment="1">
      <alignment horizontal="center" vertical="top"/>
    </xf>
    <xf numFmtId="0" fontId="0" fillId="0" borderId="4" xfId="0" applyFont="1" applyBorder="1" applyAlignment="1">
      <alignment horizontal="center" vertical="top"/>
    </xf>
    <xf numFmtId="49" fontId="0" fillId="0" borderId="6" xfId="0" applyNumberFormat="1" applyFont="1" applyBorder="1" applyAlignment="1">
      <alignment wrapText="1"/>
    </xf>
    <xf numFmtId="0" fontId="17" fillId="0" borderId="0" xfId="0" applyFont="1" applyAlignment="1">
      <alignment horizontal="right" wrapText="1"/>
    </xf>
    <xf numFmtId="0" fontId="17" fillId="0" borderId="0" xfId="0" applyFont="1" applyAlignment="1">
      <alignment horizontal="right"/>
    </xf>
    <xf numFmtId="0" fontId="0" fillId="0" borderId="0" xfId="0" applyAlignment="1">
      <alignment horizontal="center"/>
    </xf>
    <xf numFmtId="49" fontId="0" fillId="0" borderId="6" xfId="0" applyNumberFormat="1" applyFont="1" applyBorder="1" applyAlignment="1">
      <alignment horizontal="center" wrapText="1"/>
    </xf>
    <xf numFmtId="49" fontId="0" fillId="0" borderId="6" xfId="0" applyNumberFormat="1" applyFont="1" applyBorder="1" applyAlignment="1">
      <alignment horizontal="center"/>
    </xf>
    <xf numFmtId="0" fontId="0" fillId="0" borderId="0" xfId="0" applyFont="1"/>
    <xf numFmtId="0" fontId="7" fillId="10" borderId="20" xfId="0" applyFont="1" applyFill="1" applyBorder="1" applyAlignment="1">
      <alignment horizontal="left" vertical="center" wrapText="1" indent="3"/>
    </xf>
    <xf numFmtId="0" fontId="7" fillId="10" borderId="23" xfId="0" applyFont="1" applyFill="1" applyBorder="1" applyAlignment="1">
      <alignment horizontal="left" vertical="center" wrapText="1" indent="3"/>
    </xf>
    <xf numFmtId="0" fontId="7" fillId="10" borderId="3" xfId="0" applyFont="1" applyFill="1" applyBorder="1" applyAlignment="1">
      <alignment horizontal="left" vertical="center" wrapText="1" indent="3"/>
    </xf>
    <xf numFmtId="0" fontId="7" fillId="10" borderId="8" xfId="0" applyFont="1" applyFill="1" applyBorder="1" applyAlignment="1">
      <alignment horizontal="left" wrapText="1" indent="1"/>
    </xf>
    <xf numFmtId="0" fontId="7" fillId="10" borderId="34" xfId="0" applyFont="1" applyFill="1" applyBorder="1" applyAlignment="1">
      <alignment horizontal="left" wrapText="1" indent="1"/>
    </xf>
    <xf numFmtId="49" fontId="7" fillId="10" borderId="35" xfId="0" applyNumberFormat="1" applyFont="1" applyFill="1" applyBorder="1" applyAlignment="1">
      <alignment horizontal="center"/>
    </xf>
    <xf numFmtId="49" fontId="7" fillId="10" borderId="8" xfId="0" applyNumberFormat="1" applyFont="1" applyFill="1" applyBorder="1" applyAlignment="1">
      <alignment horizontal="center"/>
    </xf>
    <xf numFmtId="49" fontId="7" fillId="10" borderId="5" xfId="0" applyNumberFormat="1" applyFont="1" applyFill="1" applyBorder="1" applyAlignment="1">
      <alignment horizontal="center"/>
    </xf>
    <xf numFmtId="0" fontId="7" fillId="0" borderId="20" xfId="0" applyFont="1" applyBorder="1" applyAlignment="1">
      <alignment vertical="center" wrapText="1"/>
    </xf>
    <xf numFmtId="0" fontId="22" fillId="0" borderId="8" xfId="0" applyFont="1" applyBorder="1" applyAlignment="1">
      <alignment horizontal="left" wrapText="1" indent="1"/>
    </xf>
    <xf numFmtId="0" fontId="22" fillId="0" borderId="34" xfId="0" applyFont="1" applyBorder="1" applyAlignment="1">
      <alignment horizontal="left" wrapText="1" indent="1"/>
    </xf>
    <xf numFmtId="0" fontId="22" fillId="0" borderId="19" xfId="0" applyFont="1" applyBorder="1" applyAlignment="1">
      <alignment vertical="center" wrapText="1"/>
    </xf>
    <xf numFmtId="0" fontId="22" fillId="0" borderId="29" xfId="0" applyFont="1" applyBorder="1" applyAlignment="1">
      <alignment vertical="center" wrapText="1"/>
    </xf>
    <xf numFmtId="0" fontId="22" fillId="0" borderId="21" xfId="0" applyFont="1" applyBorder="1" applyAlignment="1">
      <alignment vertical="center" wrapText="1"/>
    </xf>
    <xf numFmtId="0" fontId="0" fillId="0" borderId="8" xfId="0" applyBorder="1" applyAlignment="1">
      <alignment horizontal="left" vertical="center" wrapText="1" indent="2"/>
    </xf>
    <xf numFmtId="0" fontId="0" fillId="0" borderId="34" xfId="0" applyBorder="1" applyAlignment="1">
      <alignment horizontal="left" vertical="center" wrapText="1" indent="2"/>
    </xf>
    <xf numFmtId="0" fontId="48" fillId="0" borderId="8" xfId="0" applyFont="1" applyBorder="1" applyAlignment="1">
      <alignment horizontal="center"/>
    </xf>
    <xf numFmtId="0" fontId="48" fillId="0" borderId="5" xfId="0" applyFont="1" applyBorder="1" applyAlignment="1">
      <alignment horizontal="center"/>
    </xf>
    <xf numFmtId="0" fontId="0" fillId="0" borderId="34" xfId="0" applyBorder="1" applyAlignment="1">
      <alignment horizontal="center"/>
    </xf>
    <xf numFmtId="0" fontId="7" fillId="0" borderId="8" xfId="0" applyFont="1" applyBorder="1" applyAlignment="1">
      <alignment horizontal="left" vertical="center" wrapText="1" indent="3"/>
    </xf>
    <xf numFmtId="0" fontId="0" fillId="0" borderId="8" xfId="0" applyBorder="1" applyAlignment="1">
      <alignment horizontal="left" vertical="center" wrapText="1" indent="3"/>
    </xf>
    <xf numFmtId="0" fontId="0" fillId="0" borderId="34" xfId="0" applyBorder="1" applyAlignment="1">
      <alignment horizontal="left" vertical="center" wrapText="1" indent="3"/>
    </xf>
    <xf numFmtId="0" fontId="22" fillId="0" borderId="5" xfId="0" applyFont="1" applyBorder="1" applyAlignment="1">
      <alignment horizontal="left" vertical="center" wrapText="1" indent="3"/>
    </xf>
    <xf numFmtId="0" fontId="22" fillId="0" borderId="25" xfId="0" applyFont="1" applyBorder="1" applyAlignment="1">
      <alignment horizontal="left" vertical="center" wrapText="1" indent="3"/>
    </xf>
    <xf numFmtId="0" fontId="7" fillId="0" borderId="5" xfId="0" applyFont="1" applyBorder="1" applyAlignment="1">
      <alignment horizontal="left" vertical="center" wrapText="1" indent="2"/>
    </xf>
    <xf numFmtId="2" fontId="37" fillId="10" borderId="1" xfId="0" applyNumberFormat="1" applyFont="1" applyFill="1" applyBorder="1" applyAlignment="1">
      <alignment horizontal="center"/>
    </xf>
    <xf numFmtId="2" fontId="37" fillId="10" borderId="8" xfId="0" applyNumberFormat="1" applyFont="1" applyFill="1" applyBorder="1" applyAlignment="1">
      <alignment horizontal="center"/>
    </xf>
    <xf numFmtId="2" fontId="37" fillId="10" borderId="5" xfId="0" applyNumberFormat="1" applyFont="1" applyFill="1" applyBorder="1" applyAlignment="1">
      <alignment horizontal="center"/>
    </xf>
    <xf numFmtId="2" fontId="45" fillId="10" borderId="1" xfId="0" applyNumberFormat="1" applyFont="1" applyFill="1" applyBorder="1" applyAlignment="1">
      <alignment horizontal="center"/>
    </xf>
    <xf numFmtId="2" fontId="45" fillId="10" borderId="8" xfId="0" applyNumberFormat="1" applyFont="1" applyFill="1" applyBorder="1" applyAlignment="1">
      <alignment horizontal="center"/>
    </xf>
    <xf numFmtId="2" fontId="45" fillId="10" borderId="34" xfId="0" applyNumberFormat="1" applyFont="1" applyFill="1" applyBorder="1" applyAlignment="1">
      <alignment horizontal="center"/>
    </xf>
    <xf numFmtId="0" fontId="7" fillId="10" borderId="7" xfId="0" applyFont="1" applyFill="1" applyBorder="1" applyAlignment="1">
      <alignment horizontal="center"/>
    </xf>
    <xf numFmtId="0" fontId="2" fillId="10" borderId="18" xfId="0" applyFont="1" applyFill="1" applyBorder="1" applyAlignment="1">
      <alignment horizontal="left" wrapText="1" indent="3"/>
    </xf>
    <xf numFmtId="0" fontId="2" fillId="10" borderId="47" xfId="0" applyFont="1" applyFill="1" applyBorder="1" applyAlignment="1">
      <alignment horizontal="left" indent="3"/>
    </xf>
    <xf numFmtId="0" fontId="2" fillId="10" borderId="2" xfId="0" applyFont="1" applyFill="1" applyBorder="1" applyAlignment="1">
      <alignment horizontal="left" indent="3"/>
    </xf>
    <xf numFmtId="0" fontId="2" fillId="10" borderId="51" xfId="0" applyFont="1" applyFill="1" applyBorder="1" applyAlignment="1">
      <alignment horizontal="center"/>
    </xf>
    <xf numFmtId="0" fontId="2" fillId="10" borderId="47" xfId="0" applyFont="1" applyFill="1" applyBorder="1" applyAlignment="1">
      <alignment horizontal="center"/>
    </xf>
    <xf numFmtId="0" fontId="2" fillId="0" borderId="7" xfId="0" applyFont="1" applyBorder="1" applyAlignment="1">
      <alignment horizontal="center"/>
    </xf>
    <xf numFmtId="2" fontId="35" fillId="0" borderId="7" xfId="0" applyNumberFormat="1" applyFont="1" applyBorder="1" applyAlignment="1">
      <alignment horizontal="center"/>
    </xf>
    <xf numFmtId="2" fontId="3" fillId="0" borderId="7" xfId="0" applyNumberFormat="1" applyFont="1" applyBorder="1" applyAlignment="1">
      <alignment horizontal="center"/>
    </xf>
    <xf numFmtId="2" fontId="3" fillId="0" borderId="25" xfId="0" applyNumberFormat="1" applyFont="1" applyBorder="1" applyAlignment="1">
      <alignment horizontal="center"/>
    </xf>
    <xf numFmtId="2" fontId="35" fillId="0" borderId="23" xfId="0" applyNumberFormat="1" applyFont="1" applyBorder="1" applyAlignment="1">
      <alignment horizontal="center"/>
    </xf>
    <xf numFmtId="2" fontId="3" fillId="0" borderId="23" xfId="0" applyNumberFormat="1" applyFont="1" applyBorder="1" applyAlignment="1">
      <alignment horizontal="center"/>
    </xf>
    <xf numFmtId="2" fontId="3" fillId="0" borderId="30" xfId="0" applyNumberFormat="1" applyFont="1" applyBorder="1" applyAlignment="1">
      <alignment horizontal="center"/>
    </xf>
    <xf numFmtId="0" fontId="2" fillId="10" borderId="24" xfId="0" applyFont="1" applyFill="1" applyBorder="1" applyAlignment="1">
      <alignment horizontal="center"/>
    </xf>
    <xf numFmtId="0" fontId="2" fillId="10" borderId="7" xfId="0" applyFont="1" applyFill="1" applyBorder="1" applyAlignment="1">
      <alignment horizontal="center"/>
    </xf>
    <xf numFmtId="0" fontId="2" fillId="0" borderId="47" xfId="0" applyFont="1" applyBorder="1" applyAlignment="1">
      <alignment horizontal="center"/>
    </xf>
    <xf numFmtId="0" fontId="7" fillId="10" borderId="23" xfId="0" applyFont="1" applyFill="1" applyBorder="1" applyAlignment="1">
      <alignment horizontal="center"/>
    </xf>
    <xf numFmtId="0" fontId="2" fillId="10" borderId="5" xfId="0" applyFont="1" applyFill="1" applyBorder="1" applyAlignment="1">
      <alignment horizontal="left" indent="3"/>
    </xf>
    <xf numFmtId="0" fontId="2" fillId="10" borderId="7" xfId="0" applyFont="1" applyFill="1" applyBorder="1" applyAlignment="1">
      <alignment horizontal="left" indent="3"/>
    </xf>
    <xf numFmtId="0" fontId="2" fillId="10" borderId="1" xfId="0" applyFont="1" applyFill="1" applyBorder="1" applyAlignment="1">
      <alignment horizontal="left" indent="3"/>
    </xf>
    <xf numFmtId="0" fontId="7" fillId="10" borderId="29" xfId="0" applyFont="1" applyFill="1" applyBorder="1" applyAlignment="1">
      <alignment horizontal="center"/>
    </xf>
    <xf numFmtId="0" fontId="2" fillId="10" borderId="5" xfId="0" applyFont="1" applyFill="1" applyBorder="1" applyAlignment="1">
      <alignment horizontal="left" wrapText="1" indent="3"/>
    </xf>
    <xf numFmtId="2" fontId="3" fillId="0" borderId="1" xfId="0" applyNumberFormat="1" applyFont="1" applyBorder="1" applyAlignment="1">
      <alignment horizontal="center"/>
    </xf>
    <xf numFmtId="0" fontId="2" fillId="10" borderId="1" xfId="0" applyFont="1" applyFill="1" applyBorder="1" applyAlignment="1">
      <alignment horizontal="left" wrapText="1" indent="3"/>
    </xf>
    <xf numFmtId="0" fontId="0" fillId="0" borderId="8" xfId="0" applyFont="1" applyBorder="1" applyAlignment="1">
      <alignment horizontal="left" indent="3"/>
    </xf>
    <xf numFmtId="0" fontId="0" fillId="0" borderId="5" xfId="0" applyFont="1" applyBorder="1" applyAlignment="1">
      <alignment horizontal="left" indent="3"/>
    </xf>
    <xf numFmtId="2" fontId="35" fillId="0" borderId="1" xfId="0" applyNumberFormat="1" applyFont="1" applyBorder="1" applyAlignment="1">
      <alignment horizontal="center"/>
    </xf>
    <xf numFmtId="0" fontId="36" fillId="0" borderId="8" xfId="0" applyFont="1" applyBorder="1" applyAlignment="1">
      <alignment horizontal="center"/>
    </xf>
    <xf numFmtId="0" fontId="36" fillId="0" borderId="5" xfId="0" applyFont="1" applyBorder="1" applyAlignment="1">
      <alignment horizontal="center"/>
    </xf>
    <xf numFmtId="2" fontId="38" fillId="0" borderId="23" xfId="0" applyNumberFormat="1" applyFont="1" applyBorder="1" applyAlignment="1">
      <alignment horizontal="center"/>
    </xf>
    <xf numFmtId="0" fontId="7" fillId="0" borderId="23" xfId="0" applyFont="1" applyBorder="1" applyAlignment="1">
      <alignment horizontal="center"/>
    </xf>
    <xf numFmtId="0" fontId="2" fillId="0" borderId="5" xfId="0" applyFont="1" applyBorder="1" applyAlignment="1">
      <alignment horizontal="left" wrapText="1" indent="4"/>
    </xf>
    <xf numFmtId="0" fontId="2" fillId="0" borderId="7" xfId="0" applyFont="1" applyBorder="1" applyAlignment="1">
      <alignment horizontal="left" wrapText="1" indent="4"/>
    </xf>
    <xf numFmtId="0" fontId="2" fillId="0" borderId="1" xfId="0" applyFont="1" applyBorder="1" applyAlignment="1">
      <alignment horizontal="left" wrapText="1" indent="4"/>
    </xf>
    <xf numFmtId="0" fontId="2" fillId="0" borderId="24" xfId="0" applyFont="1" applyBorder="1" applyAlignment="1">
      <alignment horizontal="center"/>
    </xf>
    <xf numFmtId="2" fontId="38" fillId="0" borderId="7" xfId="0" applyNumberFormat="1" applyFont="1" applyBorder="1" applyAlignment="1">
      <alignment horizontal="center"/>
    </xf>
    <xf numFmtId="49" fontId="34" fillId="0" borderId="6" xfId="0" applyNumberFormat="1" applyFont="1" applyBorder="1"/>
    <xf numFmtId="0" fontId="34" fillId="0" borderId="0" xfId="0" applyFont="1"/>
    <xf numFmtId="49" fontId="6" fillId="0" borderId="0" xfId="0" applyNumberFormat="1" applyFont="1" applyBorder="1" applyAlignment="1">
      <alignment horizontal="center"/>
    </xf>
    <xf numFmtId="0" fontId="6" fillId="0" borderId="4" xfId="0" applyFont="1" applyBorder="1" applyAlignment="1">
      <alignment horizontal="center" vertical="top"/>
    </xf>
    <xf numFmtId="49" fontId="6" fillId="0" borderId="0" xfId="0" applyNumberFormat="1" applyFont="1" applyAlignment="1">
      <alignment horizontal="left"/>
    </xf>
    <xf numFmtId="0" fontId="6" fillId="0" borderId="0" xfId="0" applyFont="1" applyAlignment="1">
      <alignment horizontal="left" wrapText="1"/>
    </xf>
    <xf numFmtId="49" fontId="46" fillId="0" borderId="6" xfId="0" applyNumberFormat="1" applyFont="1" applyBorder="1" applyAlignment="1">
      <alignment horizontal="center"/>
    </xf>
    <xf numFmtId="2" fontId="7" fillId="0" borderId="22" xfId="0" applyNumberFormat="1" applyFont="1" applyBorder="1" applyAlignment="1">
      <alignment horizontal="center"/>
    </xf>
    <xf numFmtId="0" fontId="7" fillId="0" borderId="7" xfId="0" applyFont="1" applyBorder="1" applyAlignment="1">
      <alignment horizontal="center"/>
    </xf>
    <xf numFmtId="0" fontId="2" fillId="0" borderId="5" xfId="0" applyFont="1" applyBorder="1" applyAlignment="1">
      <alignment horizontal="left" wrapText="1"/>
    </xf>
    <xf numFmtId="0" fontId="2" fillId="0" borderId="7" xfId="0" applyFont="1" applyBorder="1" applyAlignment="1">
      <alignment horizontal="left" wrapText="1"/>
    </xf>
    <xf numFmtId="0" fontId="2" fillId="0" borderId="1" xfId="0" applyFont="1" applyBorder="1" applyAlignment="1">
      <alignment horizontal="left" wrapText="1"/>
    </xf>
    <xf numFmtId="0" fontId="2" fillId="0" borderId="26" xfId="0" applyFont="1" applyBorder="1" applyAlignment="1">
      <alignment horizontal="center"/>
    </xf>
    <xf numFmtId="0" fontId="2" fillId="0" borderId="22" xfId="0" applyFont="1" applyBorder="1" applyAlignment="1">
      <alignment horizontal="center"/>
    </xf>
    <xf numFmtId="2" fontId="7" fillId="0" borderId="27" xfId="0" applyNumberFormat="1" applyFont="1" applyBorder="1" applyAlignment="1">
      <alignment horizontal="center"/>
    </xf>
    <xf numFmtId="0" fontId="34" fillId="0" borderId="0" xfId="0" applyFont="1" applyBorder="1"/>
    <xf numFmtId="0" fontId="6" fillId="0" borderId="20" xfId="0" applyFont="1" applyBorder="1" applyAlignment="1">
      <alignment horizontal="center" vertical="top"/>
    </xf>
    <xf numFmtId="0" fontId="6" fillId="0" borderId="23" xfId="0" applyFont="1" applyBorder="1" applyAlignment="1">
      <alignment horizontal="center" vertical="top"/>
    </xf>
    <xf numFmtId="0" fontId="6" fillId="0" borderId="49" xfId="0" applyFont="1" applyBorder="1" applyAlignment="1">
      <alignment horizontal="center" vertical="top"/>
    </xf>
    <xf numFmtId="0" fontId="6" fillId="0" borderId="44" xfId="0" applyFont="1" applyBorder="1" applyAlignment="1">
      <alignment horizontal="center"/>
    </xf>
    <xf numFmtId="0" fontId="6" fillId="0" borderId="4" xfId="0" applyFont="1" applyBorder="1" applyAlignment="1">
      <alignment horizontal="center"/>
    </xf>
    <xf numFmtId="0" fontId="6" fillId="0" borderId="45" xfId="0" applyFont="1" applyBorder="1" applyAlignment="1">
      <alignment horizontal="center"/>
    </xf>
    <xf numFmtId="49" fontId="6" fillId="0" borderId="46" xfId="0" applyNumberFormat="1" applyFont="1" applyBorder="1" applyAlignment="1">
      <alignment horizontal="center"/>
    </xf>
    <xf numFmtId="49" fontId="6" fillId="0" borderId="6" xfId="0" applyNumberFormat="1" applyFont="1" applyBorder="1" applyAlignment="1">
      <alignment horizontal="center"/>
    </xf>
    <xf numFmtId="49" fontId="45" fillId="0" borderId="18" xfId="0" applyNumberFormat="1" applyFont="1" applyBorder="1" applyAlignment="1">
      <alignment horizontal="center"/>
    </xf>
    <xf numFmtId="49" fontId="45" fillId="0" borderId="47" xfId="0" applyNumberFormat="1" applyFont="1" applyBorder="1" applyAlignment="1">
      <alignment horizontal="center"/>
    </xf>
    <xf numFmtId="49" fontId="45" fillId="0" borderId="48" xfId="0" applyNumberFormat="1" applyFont="1" applyBorder="1" applyAlignment="1">
      <alignment horizontal="center"/>
    </xf>
    <xf numFmtId="0" fontId="6" fillId="0" borderId="12" xfId="0" applyFont="1" applyBorder="1" applyAlignment="1">
      <alignment horizontal="center" vertical="top"/>
    </xf>
    <xf numFmtId="0" fontId="6" fillId="0" borderId="0" xfId="0" applyFont="1" applyBorder="1" applyAlignment="1">
      <alignment horizontal="center" vertical="top"/>
    </xf>
    <xf numFmtId="49" fontId="45" fillId="0" borderId="46" xfId="0" applyNumberFormat="1" applyFont="1" applyBorder="1"/>
    <xf numFmtId="49" fontId="45" fillId="0" borderId="6" xfId="0" applyNumberFormat="1" applyFont="1" applyBorder="1"/>
    <xf numFmtId="49" fontId="45" fillId="0" borderId="50" xfId="0" applyNumberFormat="1" applyFont="1" applyBorder="1"/>
    <xf numFmtId="0" fontId="2" fillId="0" borderId="18" xfId="0" applyFont="1" applyBorder="1" applyAlignment="1">
      <alignment horizontal="left" wrapText="1"/>
    </xf>
    <xf numFmtId="0" fontId="2" fillId="0" borderId="47" xfId="0" applyFont="1" applyBorder="1" applyAlignment="1">
      <alignment horizontal="left" wrapText="1"/>
    </xf>
    <xf numFmtId="0" fontId="2" fillId="0" borderId="2" xfId="0" applyFont="1" applyBorder="1" applyAlignment="1">
      <alignment horizontal="left" wrapText="1"/>
    </xf>
    <xf numFmtId="0" fontId="2" fillId="0" borderId="51" xfId="0" applyFont="1" applyBorder="1" applyAlignment="1">
      <alignment horizontal="center"/>
    </xf>
    <xf numFmtId="0" fontId="7" fillId="0" borderId="29" xfId="0" applyFont="1" applyBorder="1" applyAlignment="1">
      <alignment horizontal="center"/>
    </xf>
    <xf numFmtId="0" fontId="2" fillId="10" borderId="5" xfId="0" applyFont="1" applyFill="1" applyBorder="1" applyAlignment="1">
      <alignment horizontal="left" wrapText="1" indent="2"/>
    </xf>
    <xf numFmtId="0" fontId="2" fillId="10" borderId="7" xfId="0" applyFont="1" applyFill="1" applyBorder="1" applyAlignment="1">
      <alignment horizontal="left" wrapText="1" indent="2"/>
    </xf>
    <xf numFmtId="0" fontId="2" fillId="10" borderId="1" xfId="0" applyFont="1" applyFill="1" applyBorder="1" applyAlignment="1">
      <alignment horizontal="left" wrapText="1" indent="2"/>
    </xf>
    <xf numFmtId="2" fontId="35" fillId="0" borderId="47" xfId="0" applyNumberFormat="1" applyFont="1" applyBorder="1" applyAlignment="1">
      <alignment horizontal="center"/>
    </xf>
    <xf numFmtId="2" fontId="3" fillId="0" borderId="29" xfId="0" applyNumberFormat="1" applyFont="1" applyBorder="1" applyAlignment="1">
      <alignment horizontal="center"/>
    </xf>
    <xf numFmtId="2" fontId="3" fillId="0" borderId="52" xfId="0" applyNumberFormat="1" applyFont="1" applyBorder="1" applyAlignment="1">
      <alignment horizontal="center"/>
    </xf>
    <xf numFmtId="2" fontId="35" fillId="0" borderId="29" xfId="0" applyNumberFormat="1" applyFont="1" applyBorder="1" applyAlignment="1">
      <alignment horizontal="center"/>
    </xf>
    <xf numFmtId="2" fontId="3" fillId="0" borderId="3" xfId="0" applyNumberFormat="1" applyFont="1" applyBorder="1" applyAlignment="1">
      <alignment horizontal="center"/>
    </xf>
    <xf numFmtId="0" fontId="2" fillId="0" borderId="1" xfId="0" applyFont="1" applyBorder="1" applyAlignment="1">
      <alignment horizontal="left" vertical="top" wrapText="1" indent="1"/>
    </xf>
    <xf numFmtId="0" fontId="2" fillId="0" borderId="8" xfId="0" applyFont="1" applyBorder="1" applyAlignment="1">
      <alignment horizontal="left" vertical="top" wrapText="1" indent="1"/>
    </xf>
    <xf numFmtId="0" fontId="2" fillId="0" borderId="34" xfId="0" applyFont="1" applyBorder="1" applyAlignment="1">
      <alignment horizontal="left" vertical="top" wrapText="1" indent="1"/>
    </xf>
    <xf numFmtId="0" fontId="2" fillId="0" borderId="5" xfId="0" applyFont="1" applyBorder="1" applyAlignment="1">
      <alignment horizontal="left" wrapText="1" indent="1"/>
    </xf>
    <xf numFmtId="0" fontId="2" fillId="0" borderId="7" xfId="0" applyFont="1" applyBorder="1" applyAlignment="1">
      <alignment horizontal="left" indent="1"/>
    </xf>
    <xf numFmtId="0" fontId="2" fillId="0" borderId="1" xfId="0" applyFont="1" applyBorder="1" applyAlignment="1">
      <alignment horizontal="left" indent="1"/>
    </xf>
    <xf numFmtId="0" fontId="2" fillId="0" borderId="37" xfId="0" applyFont="1" applyBorder="1" applyAlignment="1">
      <alignment horizontal="center"/>
    </xf>
    <xf numFmtId="0" fontId="25" fillId="0" borderId="23" xfId="0" applyFont="1" applyBorder="1" applyAlignment="1">
      <alignment horizontal="center"/>
    </xf>
    <xf numFmtId="0" fontId="9" fillId="0" borderId="1" xfId="0" applyFont="1" applyBorder="1" applyAlignment="1">
      <alignment horizontal="left"/>
    </xf>
    <xf numFmtId="0" fontId="9" fillId="0" borderId="8" xfId="0" applyFont="1" applyBorder="1" applyAlignment="1">
      <alignment horizontal="left"/>
    </xf>
    <xf numFmtId="0" fontId="9" fillId="0" borderId="34" xfId="0" applyFont="1" applyBorder="1" applyAlignment="1">
      <alignment horizontal="left"/>
    </xf>
    <xf numFmtId="0" fontId="9" fillId="0" borderId="39" xfId="0" applyFont="1" applyBorder="1" applyAlignment="1">
      <alignment horizontal="center"/>
    </xf>
    <xf numFmtId="0" fontId="9" fillId="0" borderId="37" xfId="0" applyFont="1" applyBorder="1" applyAlignment="1">
      <alignment horizontal="center"/>
    </xf>
    <xf numFmtId="2" fontId="35" fillId="0" borderId="37" xfId="0" applyNumberFormat="1" applyFont="1" applyBorder="1" applyAlignment="1">
      <alignment horizontal="center"/>
    </xf>
    <xf numFmtId="0" fontId="6" fillId="0" borderId="0" xfId="0" applyFont="1" applyBorder="1"/>
    <xf numFmtId="0" fontId="9" fillId="0" borderId="6" xfId="0" applyFont="1" applyFill="1" applyBorder="1" applyAlignment="1">
      <alignment horizontal="center" vertical="top" wrapText="1"/>
    </xf>
    <xf numFmtId="0" fontId="6" fillId="0" borderId="4" xfId="0" applyFont="1" applyBorder="1"/>
    <xf numFmtId="0" fontId="6" fillId="0" borderId="20" xfId="0" applyFont="1" applyBorder="1"/>
    <xf numFmtId="0" fontId="7" fillId="0" borderId="2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 xfId="0" applyFont="1" applyBorder="1" applyAlignment="1">
      <alignment horizontal="center"/>
    </xf>
    <xf numFmtId="49" fontId="45" fillId="0" borderId="8" xfId="0" applyNumberFormat="1" applyFont="1" applyBorder="1"/>
    <xf numFmtId="0" fontId="7" fillId="0" borderId="3" xfId="0" applyFont="1" applyBorder="1" applyAlignment="1">
      <alignment horizontal="center"/>
    </xf>
    <xf numFmtId="2" fontId="3" fillId="0" borderId="37" xfId="0" applyNumberFormat="1" applyFont="1" applyBorder="1" applyAlignment="1">
      <alignment horizontal="center"/>
    </xf>
    <xf numFmtId="2" fontId="3" fillId="0" borderId="38" xfId="0" applyNumberFormat="1" applyFont="1" applyBorder="1" applyAlignment="1">
      <alignment horizontal="center"/>
    </xf>
    <xf numFmtId="0" fontId="9" fillId="0" borderId="0" xfId="0" applyFont="1" applyFill="1" applyBorder="1" applyAlignment="1">
      <alignment horizontal="center" vertical="top"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xf>
    <xf numFmtId="0" fontId="7" fillId="0" borderId="20"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6" fillId="0" borderId="3" xfId="0" applyFont="1" applyBorder="1" applyAlignment="1">
      <alignment horizontal="right"/>
    </xf>
    <xf numFmtId="0" fontId="6" fillId="0" borderId="4" xfId="0" applyFont="1" applyBorder="1" applyAlignment="1">
      <alignment horizontal="right"/>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right"/>
    </xf>
    <xf numFmtId="0" fontId="2" fillId="10" borderId="1" xfId="0" applyFont="1" applyFill="1" applyBorder="1" applyAlignment="1">
      <alignment horizontal="left" vertical="top" wrapText="1" indent="1"/>
    </xf>
    <xf numFmtId="0" fontId="2" fillId="10" borderId="8" xfId="0" applyFont="1" applyFill="1" applyBorder="1" applyAlignment="1">
      <alignment horizontal="left" vertical="top" wrapText="1" indent="1"/>
    </xf>
    <xf numFmtId="0" fontId="2" fillId="10" borderId="34" xfId="0" applyFont="1" applyFill="1" applyBorder="1" applyAlignment="1">
      <alignment horizontal="left" vertical="top" wrapText="1" indent="1"/>
    </xf>
    <xf numFmtId="0" fontId="2" fillId="10" borderId="1" xfId="0" applyFont="1" applyFill="1" applyBorder="1" applyAlignment="1">
      <alignment horizontal="left" wrapText="1" indent="1"/>
    </xf>
    <xf numFmtId="0" fontId="2" fillId="10" borderId="8" xfId="0" applyFont="1" applyFill="1" applyBorder="1" applyAlignment="1">
      <alignment horizontal="left" wrapText="1" indent="1"/>
    </xf>
    <xf numFmtId="0" fontId="2" fillId="10" borderId="34" xfId="0" applyFont="1" applyFill="1" applyBorder="1" applyAlignment="1">
      <alignment horizontal="left" wrapText="1" indent="1"/>
    </xf>
    <xf numFmtId="0" fontId="2" fillId="10" borderId="7" xfId="0" applyFont="1" applyFill="1" applyBorder="1" applyAlignment="1">
      <alignment horizontal="left" indent="2"/>
    </xf>
    <xf numFmtId="0" fontId="2" fillId="10" borderId="1" xfId="0" applyFont="1" applyFill="1" applyBorder="1" applyAlignment="1">
      <alignment horizontal="left" indent="2"/>
    </xf>
    <xf numFmtId="0" fontId="7" fillId="10" borderId="1" xfId="0" applyFont="1" applyFill="1" applyBorder="1" applyAlignment="1">
      <alignment horizontal="center"/>
    </xf>
    <xf numFmtId="0" fontId="7" fillId="10" borderId="8" xfId="0" applyFont="1" applyFill="1" applyBorder="1" applyAlignment="1">
      <alignment horizontal="center"/>
    </xf>
    <xf numFmtId="0" fontId="7" fillId="10" borderId="5" xfId="0" applyFont="1" applyFill="1" applyBorder="1" applyAlignment="1">
      <alignment horizontal="center"/>
    </xf>
    <xf numFmtId="0" fontId="2" fillId="10" borderId="1" xfId="0" applyFont="1" applyFill="1" applyBorder="1" applyAlignment="1">
      <alignment horizontal="left" shrinkToFit="1"/>
    </xf>
    <xf numFmtId="0" fontId="2" fillId="10" borderId="8" xfId="0" applyFont="1" applyFill="1" applyBorder="1" applyAlignment="1">
      <alignment horizontal="left" shrinkToFit="1"/>
    </xf>
    <xf numFmtId="0" fontId="2" fillId="10" borderId="34" xfId="0" applyFont="1" applyFill="1" applyBorder="1" applyAlignment="1">
      <alignment horizontal="left" shrinkToFit="1"/>
    </xf>
    <xf numFmtId="0" fontId="2" fillId="10" borderId="1" xfId="0" applyFont="1" applyFill="1" applyBorder="1" applyAlignment="1">
      <alignment horizontal="left" indent="2" shrinkToFit="1"/>
    </xf>
    <xf numFmtId="0" fontId="2" fillId="10" borderId="8" xfId="0" applyFont="1" applyFill="1" applyBorder="1" applyAlignment="1">
      <alignment horizontal="left" indent="2" shrinkToFit="1"/>
    </xf>
    <xf numFmtId="0" fontId="2" fillId="10" borderId="34" xfId="0" applyFont="1" applyFill="1" applyBorder="1" applyAlignment="1">
      <alignment horizontal="left" indent="2" shrinkToFit="1"/>
    </xf>
    <xf numFmtId="0" fontId="2" fillId="10" borderId="35" xfId="0" applyFont="1" applyFill="1" applyBorder="1" applyAlignment="1">
      <alignment horizontal="center"/>
    </xf>
    <xf numFmtId="0" fontId="2" fillId="10" borderId="8" xfId="0" applyFont="1" applyFill="1" applyBorder="1" applyAlignment="1">
      <alignment horizontal="center"/>
    </xf>
    <xf numFmtId="0" fontId="2" fillId="10" borderId="5" xfId="0" applyFont="1" applyFill="1" applyBorder="1" applyAlignment="1">
      <alignment horizontal="center"/>
    </xf>
    <xf numFmtId="0" fontId="21" fillId="0" borderId="0" xfId="0" applyFont="1" applyAlignment="1">
      <alignment horizontal="justify" vertical="justify" wrapText="1"/>
    </xf>
    <xf numFmtId="0" fontId="2" fillId="0" borderId="0" xfId="0" applyFont="1" applyAlignment="1">
      <alignment horizontal="justify" vertical="justify" wrapText="1"/>
    </xf>
    <xf numFmtId="0" fontId="21" fillId="0" borderId="0" xfId="0" applyFont="1" applyAlignment="1">
      <alignment vertical="justify" wrapText="1"/>
    </xf>
    <xf numFmtId="0" fontId="2" fillId="0" borderId="0" xfId="0" applyFont="1" applyAlignment="1">
      <alignment vertical="justify" wrapText="1"/>
    </xf>
  </cellXfs>
  <cellStyles count="2">
    <cellStyle name="Обычный" xfId="0" builtinId="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6;&#1086;&#1093;&#1086;&#1076;&#1099;%201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76;&#1086;&#1093;&#1086;&#1076;&#1099;%201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76;&#1086;&#1093;&#1086;&#1076;&#1099;%20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76;&#1086;&#1093;&#1086;&#1076;&#1099;%2015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41;&#1102;&#1076;&#1078;&#1077;&#1090;%202025%20&#1075;&#1086;&#1076;/&#1055;&#1051;&#1040;&#1053;&#1067;%20&#1060;&#1061;&#1044;/&#1074;&#1089;&#1077;%20&#1091;&#1095;&#1088;&#1077;&#1078;&#1076;&#1077;&#1085;&#1080;&#1103;%20(&#1045;&#1048;&#10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ходы 130"/>
      <sheetName val="131 субсидия"/>
      <sheetName val="131 платные"/>
      <sheetName val="131 род плата"/>
      <sheetName val="0500 "/>
      <sheetName val="135"/>
      <sheetName val="134"/>
    </sheetNames>
    <sheetDataSet>
      <sheetData sheetId="0">
        <row r="14">
          <cell r="AC14">
            <v>0</v>
          </cell>
          <cell r="BR14">
            <v>17400</v>
          </cell>
          <cell r="CC14">
            <v>2679.5</v>
          </cell>
        </row>
        <row r="15">
          <cell r="AC15">
            <v>0</v>
          </cell>
        </row>
        <row r="16">
          <cell r="BR16">
            <v>12014.5</v>
          </cell>
        </row>
        <row r="17">
          <cell r="AC17">
            <v>78951.600000000006</v>
          </cell>
          <cell r="AK17">
            <v>0</v>
          </cell>
        </row>
        <row r="18">
          <cell r="AC18">
            <v>640200</v>
          </cell>
          <cell r="AK18">
            <v>640200</v>
          </cell>
          <cell r="AS18">
            <v>640200</v>
          </cell>
        </row>
        <row r="20">
          <cell r="AC20">
            <v>0</v>
          </cell>
          <cell r="AK20">
            <v>0</v>
          </cell>
        </row>
        <row r="21">
          <cell r="AC21">
            <v>0</v>
          </cell>
          <cell r="AK21">
            <v>0</v>
          </cell>
        </row>
      </sheetData>
      <sheetData sheetId="1">
        <row r="9">
          <cell r="U9">
            <v>7011600</v>
          </cell>
          <cell r="V9">
            <v>4820300</v>
          </cell>
          <cell r="W9">
            <v>4820300</v>
          </cell>
        </row>
        <row r="13">
          <cell r="U13">
            <v>25589100</v>
          </cell>
          <cell r="V13">
            <v>27871500</v>
          </cell>
          <cell r="W13">
            <v>28497300</v>
          </cell>
        </row>
      </sheetData>
      <sheetData sheetId="2">
        <row r="14">
          <cell r="O14">
            <v>78951.600000000006</v>
          </cell>
        </row>
      </sheetData>
      <sheetData sheetId="3">
        <row r="12">
          <cell r="M12" t="str">
            <v>х</v>
          </cell>
        </row>
      </sheetData>
      <sheetData sheetId="4"/>
      <sheetData sheetId="5">
        <row r="22">
          <cell r="H22">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ходы 120"/>
      <sheetName val="0100 "/>
      <sheetName val="0900 "/>
    </sheetNames>
    <sheetDataSet>
      <sheetData sheetId="0">
        <row r="19">
          <cell r="AC19">
            <v>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ходы 180"/>
      <sheetName val="0100 "/>
      <sheetName val="0200"/>
      <sheetName val="0300"/>
    </sheetNames>
    <sheetDataSet>
      <sheetData sheetId="0">
        <row r="16">
          <cell r="D16">
            <v>1683200.2</v>
          </cell>
          <cell r="E16">
            <v>1669900.2</v>
          </cell>
          <cell r="F16">
            <v>1684300.2</v>
          </cell>
        </row>
        <row r="17">
          <cell r="D17">
            <v>0</v>
          </cell>
          <cell r="E17">
            <v>0</v>
          </cell>
          <cell r="F17">
            <v>0</v>
          </cell>
        </row>
      </sheetData>
      <sheetData sheetId="1">
        <row r="15">
          <cell r="D15">
            <v>939600.2</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езвозмездные (150)"/>
    </sheetNames>
    <sheetDataSet>
      <sheetData sheetId="0">
        <row r="14">
          <cell r="AC14">
            <v>0</v>
          </cell>
        </row>
        <row r="35">
          <cell r="AC3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_1"/>
      <sheetName val="Лист1"/>
    </sheetNames>
    <sheetDataSet>
      <sheetData sheetId="0">
        <row r="12">
          <cell r="D12">
            <v>1034558.16</v>
          </cell>
          <cell r="G12">
            <v>106828.47</v>
          </cell>
          <cell r="H12">
            <v>574280</v>
          </cell>
          <cell r="I12">
            <v>1615297.91</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235"/>
  <sheetViews>
    <sheetView topLeftCell="A7" workbookViewId="0">
      <selection activeCell="E23" sqref="E23"/>
    </sheetView>
  </sheetViews>
  <sheetFormatPr defaultRowHeight="12.75" x14ac:dyDescent="0.2"/>
  <cols>
    <col min="1" max="1" width="10.5703125" bestFit="1" customWidth="1"/>
    <col min="2" max="2" width="2.5703125" style="43" customWidth="1"/>
    <col min="3" max="3" width="34.140625" customWidth="1"/>
    <col min="4" max="4" width="2.28515625" style="43" customWidth="1"/>
    <col min="5" max="5" width="38.85546875" customWidth="1"/>
    <col min="6" max="6" width="2.5703125" style="43" customWidth="1"/>
    <col min="7" max="7" width="28.28515625" customWidth="1"/>
    <col min="8" max="8" width="2.7109375" style="43" customWidth="1"/>
    <col min="9" max="9" width="32.42578125" customWidth="1"/>
    <col min="10" max="10" width="2.7109375" style="43" customWidth="1"/>
    <col min="11" max="11" width="28.42578125" customWidth="1"/>
    <col min="12" max="12" width="3.7109375" style="43" customWidth="1"/>
    <col min="13" max="13" width="85.85546875" style="16" customWidth="1"/>
  </cols>
  <sheetData>
    <row r="1" spans="1:37" s="38" customFormat="1" ht="59.25" customHeight="1" x14ac:dyDescent="0.2">
      <c r="A1" s="39" t="s">
        <v>125</v>
      </c>
      <c r="B1" s="42"/>
      <c r="C1" s="39" t="s">
        <v>124</v>
      </c>
      <c r="D1" s="42"/>
      <c r="E1" s="39" t="s">
        <v>199</v>
      </c>
      <c r="F1" s="44"/>
      <c r="G1" s="39" t="s">
        <v>110</v>
      </c>
      <c r="H1" s="42"/>
      <c r="I1" s="39" t="s">
        <v>123</v>
      </c>
      <c r="J1" s="42"/>
      <c r="K1" s="39" t="s">
        <v>122</v>
      </c>
      <c r="L1" s="42"/>
      <c r="M1" s="41" t="s">
        <v>126</v>
      </c>
      <c r="N1" s="40"/>
      <c r="O1" s="40"/>
      <c r="P1" s="40"/>
      <c r="Q1" s="40"/>
      <c r="R1" s="40"/>
      <c r="S1" s="40"/>
      <c r="T1" s="40"/>
      <c r="U1" s="40"/>
      <c r="V1" s="40"/>
      <c r="W1" s="40"/>
      <c r="X1" s="40"/>
      <c r="Y1" s="40"/>
      <c r="Z1" s="40"/>
      <c r="AA1" s="40"/>
      <c r="AB1" s="40"/>
      <c r="AC1" s="40"/>
      <c r="AD1" s="40"/>
      <c r="AE1" s="40"/>
      <c r="AF1" s="40"/>
      <c r="AG1" s="40"/>
      <c r="AH1" s="40"/>
      <c r="AI1" s="40"/>
      <c r="AJ1" s="40"/>
      <c r="AK1" s="40"/>
    </row>
    <row r="2" spans="1:37" ht="71.25" x14ac:dyDescent="0.2">
      <c r="A2">
        <v>1</v>
      </c>
      <c r="C2" s="17" t="s">
        <v>101</v>
      </c>
      <c r="E2" t="s">
        <v>234</v>
      </c>
      <c r="G2" s="21" t="s">
        <v>111</v>
      </c>
      <c r="I2" s="22" t="s">
        <v>116</v>
      </c>
      <c r="K2">
        <v>0.2</v>
      </c>
      <c r="M2" s="25" t="s">
        <v>127</v>
      </c>
    </row>
    <row r="3" spans="1:37" ht="51" x14ac:dyDescent="0.2">
      <c r="A3">
        <v>2</v>
      </c>
      <c r="C3" s="17" t="s">
        <v>102</v>
      </c>
      <c r="E3" t="s">
        <v>235</v>
      </c>
      <c r="G3" s="21" t="s">
        <v>115</v>
      </c>
      <c r="I3" s="22" t="s">
        <v>117</v>
      </c>
      <c r="K3">
        <v>0.3</v>
      </c>
      <c r="M3" s="25" t="s">
        <v>128</v>
      </c>
    </row>
    <row r="4" spans="1:37" ht="25.5" x14ac:dyDescent="0.2">
      <c r="A4">
        <v>3</v>
      </c>
      <c r="C4" s="17" t="s">
        <v>103</v>
      </c>
      <c r="E4" t="s">
        <v>511</v>
      </c>
      <c r="G4" s="21" t="s">
        <v>114</v>
      </c>
      <c r="I4" s="22" t="s">
        <v>118</v>
      </c>
      <c r="K4">
        <v>0.4</v>
      </c>
      <c r="M4" s="25" t="s">
        <v>129</v>
      </c>
    </row>
    <row r="5" spans="1:37" ht="38.25" x14ac:dyDescent="0.2">
      <c r="A5">
        <v>4</v>
      </c>
      <c r="C5" s="17" t="s">
        <v>104</v>
      </c>
      <c r="E5" t="s">
        <v>200</v>
      </c>
      <c r="G5" s="21" t="s">
        <v>113</v>
      </c>
      <c r="I5" s="22" t="s">
        <v>119</v>
      </c>
      <c r="K5">
        <v>0.5</v>
      </c>
      <c r="M5" s="25" t="s">
        <v>243</v>
      </c>
    </row>
    <row r="6" spans="1:37" ht="57" x14ac:dyDescent="0.2">
      <c r="A6">
        <v>5</v>
      </c>
      <c r="C6" s="17" t="s">
        <v>105</v>
      </c>
      <c r="E6" t="s">
        <v>236</v>
      </c>
      <c r="G6" s="21" t="s">
        <v>112</v>
      </c>
      <c r="I6" s="16" t="s">
        <v>120</v>
      </c>
      <c r="K6">
        <v>0.6</v>
      </c>
      <c r="M6" s="25" t="s">
        <v>130</v>
      </c>
    </row>
    <row r="7" spans="1:37" ht="25.5" x14ac:dyDescent="0.2">
      <c r="A7">
        <v>6</v>
      </c>
      <c r="C7" s="17" t="s">
        <v>106</v>
      </c>
      <c r="E7" t="s">
        <v>249</v>
      </c>
      <c r="I7" s="16" t="s">
        <v>121</v>
      </c>
      <c r="K7">
        <v>0.7</v>
      </c>
      <c r="M7" s="25" t="s">
        <v>131</v>
      </c>
    </row>
    <row r="8" spans="1:37" ht="25.5" x14ac:dyDescent="0.2">
      <c r="A8">
        <v>7</v>
      </c>
      <c r="C8" s="17" t="s">
        <v>107</v>
      </c>
      <c r="E8" s="45" t="s">
        <v>237</v>
      </c>
      <c r="I8" s="16"/>
      <c r="K8">
        <v>0.8</v>
      </c>
      <c r="M8" s="25" t="s">
        <v>132</v>
      </c>
    </row>
    <row r="9" spans="1:37" ht="16.5" x14ac:dyDescent="0.2">
      <c r="A9">
        <v>8</v>
      </c>
      <c r="C9" s="17"/>
      <c r="E9" t="s">
        <v>238</v>
      </c>
      <c r="I9" s="16"/>
      <c r="K9">
        <v>0.9</v>
      </c>
      <c r="M9" s="25" t="s">
        <v>133</v>
      </c>
    </row>
    <row r="10" spans="1:37" ht="16.5" x14ac:dyDescent="0.2">
      <c r="A10">
        <v>9</v>
      </c>
      <c r="E10" s="45" t="s">
        <v>239</v>
      </c>
      <c r="I10" s="16"/>
      <c r="K10">
        <v>1</v>
      </c>
      <c r="M10" s="25" t="s">
        <v>134</v>
      </c>
    </row>
    <row r="11" spans="1:37" ht="16.5" x14ac:dyDescent="0.2">
      <c r="A11">
        <v>10</v>
      </c>
      <c r="E11" t="s">
        <v>240</v>
      </c>
      <c r="I11" s="16"/>
      <c r="K11">
        <v>1.1000000000000001</v>
      </c>
      <c r="M11" s="25" t="s">
        <v>135</v>
      </c>
    </row>
    <row r="12" spans="1:37" ht="16.5" x14ac:dyDescent="0.2">
      <c r="A12">
        <v>11</v>
      </c>
      <c r="E12" s="45" t="s">
        <v>241</v>
      </c>
      <c r="I12" s="16"/>
      <c r="K12">
        <v>1.2</v>
      </c>
      <c r="M12" s="25" t="s">
        <v>136</v>
      </c>
    </row>
    <row r="13" spans="1:37" ht="16.5" x14ac:dyDescent="0.2">
      <c r="A13">
        <v>12</v>
      </c>
      <c r="E13" t="s">
        <v>242</v>
      </c>
      <c r="I13" s="16"/>
      <c r="K13">
        <v>1.3</v>
      </c>
      <c r="M13" s="25" t="s">
        <v>137</v>
      </c>
    </row>
    <row r="14" spans="1:37" ht="16.5" x14ac:dyDescent="0.2">
      <c r="A14">
        <v>13</v>
      </c>
      <c r="E14" s="45" t="s">
        <v>248</v>
      </c>
      <c r="I14" s="16"/>
      <c r="K14">
        <v>1.4</v>
      </c>
      <c r="M14" s="25" t="s">
        <v>138</v>
      </c>
    </row>
    <row r="15" spans="1:37" ht="16.5" x14ac:dyDescent="0.2">
      <c r="A15">
        <v>14</v>
      </c>
      <c r="E15" t="s">
        <v>250</v>
      </c>
      <c r="I15" s="16"/>
      <c r="K15">
        <v>1.5</v>
      </c>
      <c r="M15" s="25" t="s">
        <v>139</v>
      </c>
    </row>
    <row r="16" spans="1:37" ht="16.5" x14ac:dyDescent="0.2">
      <c r="A16">
        <v>15</v>
      </c>
      <c r="E16" s="45" t="s">
        <v>251</v>
      </c>
      <c r="I16" s="16"/>
      <c r="K16">
        <v>1.6</v>
      </c>
      <c r="M16" s="25" t="s">
        <v>140</v>
      </c>
    </row>
    <row r="17" spans="1:13" ht="16.5" x14ac:dyDescent="0.2">
      <c r="A17">
        <v>16</v>
      </c>
      <c r="E17" t="s">
        <v>512</v>
      </c>
      <c r="I17" s="16"/>
      <c r="K17">
        <v>1.7</v>
      </c>
      <c r="M17" s="25" t="s">
        <v>141</v>
      </c>
    </row>
    <row r="18" spans="1:13" ht="16.5" x14ac:dyDescent="0.2">
      <c r="A18">
        <v>17</v>
      </c>
      <c r="I18" s="16"/>
      <c r="K18">
        <v>1.8</v>
      </c>
      <c r="M18" s="25" t="s">
        <v>142</v>
      </c>
    </row>
    <row r="19" spans="1:13" ht="16.5" x14ac:dyDescent="0.2">
      <c r="A19">
        <v>18</v>
      </c>
      <c r="I19" s="16"/>
      <c r="K19">
        <v>1.9</v>
      </c>
      <c r="M19" s="25" t="s">
        <v>143</v>
      </c>
    </row>
    <row r="20" spans="1:13" ht="16.5" x14ac:dyDescent="0.2">
      <c r="A20">
        <v>19</v>
      </c>
      <c r="K20">
        <v>2</v>
      </c>
      <c r="M20" s="25" t="s">
        <v>144</v>
      </c>
    </row>
    <row r="21" spans="1:13" ht="16.5" x14ac:dyDescent="0.2">
      <c r="A21">
        <v>20</v>
      </c>
      <c r="K21">
        <v>2.1</v>
      </c>
      <c r="M21" s="25" t="s">
        <v>145</v>
      </c>
    </row>
    <row r="22" spans="1:13" ht="16.5" x14ac:dyDescent="0.2">
      <c r="A22">
        <v>21</v>
      </c>
      <c r="K22">
        <v>2.2000000000000002</v>
      </c>
      <c r="M22" s="25" t="s">
        <v>146</v>
      </c>
    </row>
    <row r="23" spans="1:13" ht="16.5" x14ac:dyDescent="0.2">
      <c r="A23">
        <v>22</v>
      </c>
      <c r="K23">
        <v>2.2999999999999998</v>
      </c>
      <c r="M23" s="25" t="s">
        <v>147</v>
      </c>
    </row>
    <row r="24" spans="1:13" ht="16.5" x14ac:dyDescent="0.2">
      <c r="A24">
        <v>23</v>
      </c>
      <c r="K24">
        <v>2.4</v>
      </c>
      <c r="M24" s="25" t="s">
        <v>148</v>
      </c>
    </row>
    <row r="25" spans="1:13" ht="16.5" x14ac:dyDescent="0.2">
      <c r="A25">
        <v>24</v>
      </c>
      <c r="K25">
        <v>2.5</v>
      </c>
      <c r="M25" s="25" t="s">
        <v>149</v>
      </c>
    </row>
    <row r="26" spans="1:13" ht="16.5" x14ac:dyDescent="0.2">
      <c r="A26">
        <v>25</v>
      </c>
      <c r="K26">
        <v>2.6</v>
      </c>
      <c r="M26" s="25" t="s">
        <v>244</v>
      </c>
    </row>
    <row r="27" spans="1:13" ht="16.5" x14ac:dyDescent="0.2">
      <c r="A27">
        <v>26</v>
      </c>
      <c r="K27">
        <v>2.7</v>
      </c>
      <c r="M27" s="25" t="s">
        <v>150</v>
      </c>
    </row>
    <row r="28" spans="1:13" ht="16.5" x14ac:dyDescent="0.2">
      <c r="A28">
        <v>27</v>
      </c>
      <c r="K28">
        <v>2.8</v>
      </c>
      <c r="M28" s="25" t="s">
        <v>151</v>
      </c>
    </row>
    <row r="29" spans="1:13" ht="16.5" x14ac:dyDescent="0.2">
      <c r="A29">
        <v>28</v>
      </c>
      <c r="K29">
        <v>2.9</v>
      </c>
      <c r="M29" s="25" t="s">
        <v>152</v>
      </c>
    </row>
    <row r="30" spans="1:13" ht="16.5" x14ac:dyDescent="0.2">
      <c r="A30">
        <v>29</v>
      </c>
      <c r="K30">
        <v>3</v>
      </c>
      <c r="M30" s="25" t="s">
        <v>153</v>
      </c>
    </row>
    <row r="31" spans="1:13" ht="16.5" x14ac:dyDescent="0.2">
      <c r="A31">
        <v>30</v>
      </c>
      <c r="K31">
        <v>3.1</v>
      </c>
      <c r="M31" s="25" t="s">
        <v>154</v>
      </c>
    </row>
    <row r="32" spans="1:13" ht="16.5" x14ac:dyDescent="0.2">
      <c r="A32">
        <v>31</v>
      </c>
      <c r="K32">
        <v>3.2</v>
      </c>
      <c r="M32" s="25" t="s">
        <v>155</v>
      </c>
    </row>
    <row r="33" spans="1:13" ht="16.5" x14ac:dyDescent="0.2">
      <c r="A33">
        <v>32</v>
      </c>
      <c r="K33">
        <v>3.3</v>
      </c>
      <c r="M33" s="25" t="s">
        <v>156</v>
      </c>
    </row>
    <row r="34" spans="1:13" ht="16.5" x14ac:dyDescent="0.2">
      <c r="A34">
        <v>33</v>
      </c>
      <c r="K34">
        <v>3.4</v>
      </c>
      <c r="M34" s="25" t="s">
        <v>157</v>
      </c>
    </row>
    <row r="35" spans="1:13" ht="16.5" x14ac:dyDescent="0.2">
      <c r="A35">
        <v>34</v>
      </c>
      <c r="K35">
        <v>3.5</v>
      </c>
      <c r="M35" s="25" t="s">
        <v>158</v>
      </c>
    </row>
    <row r="36" spans="1:13" ht="16.5" x14ac:dyDescent="0.2">
      <c r="A36">
        <v>35</v>
      </c>
      <c r="K36">
        <v>3.6</v>
      </c>
      <c r="M36" s="25" t="s">
        <v>159</v>
      </c>
    </row>
    <row r="37" spans="1:13" ht="16.5" x14ac:dyDescent="0.2">
      <c r="A37">
        <v>36</v>
      </c>
      <c r="K37">
        <v>3.7</v>
      </c>
      <c r="M37" s="25" t="s">
        <v>160</v>
      </c>
    </row>
    <row r="38" spans="1:13" ht="16.5" x14ac:dyDescent="0.2">
      <c r="A38">
        <v>37</v>
      </c>
      <c r="K38">
        <v>3.8</v>
      </c>
      <c r="M38" s="25" t="s">
        <v>161</v>
      </c>
    </row>
    <row r="39" spans="1:13" ht="16.5" x14ac:dyDescent="0.2">
      <c r="A39">
        <v>38</v>
      </c>
      <c r="K39">
        <v>3.9</v>
      </c>
      <c r="M39" s="25" t="s">
        <v>162</v>
      </c>
    </row>
    <row r="40" spans="1:13" ht="16.5" x14ac:dyDescent="0.2">
      <c r="A40">
        <v>39</v>
      </c>
      <c r="K40">
        <v>4</v>
      </c>
      <c r="M40" s="25" t="s">
        <v>163</v>
      </c>
    </row>
    <row r="41" spans="1:13" ht="16.5" x14ac:dyDescent="0.2">
      <c r="A41">
        <v>40</v>
      </c>
      <c r="K41">
        <v>4.0999999999999996</v>
      </c>
      <c r="M41" s="25" t="s">
        <v>164</v>
      </c>
    </row>
    <row r="42" spans="1:13" ht="16.5" x14ac:dyDescent="0.2">
      <c r="A42">
        <v>41</v>
      </c>
      <c r="K42">
        <v>4.2</v>
      </c>
      <c r="M42" s="25" t="s">
        <v>165</v>
      </c>
    </row>
    <row r="43" spans="1:13" ht="16.5" x14ac:dyDescent="0.2">
      <c r="A43">
        <v>42</v>
      </c>
      <c r="K43">
        <v>4.3</v>
      </c>
      <c r="M43" s="25" t="s">
        <v>245</v>
      </c>
    </row>
    <row r="44" spans="1:13" ht="16.5" x14ac:dyDescent="0.2">
      <c r="A44">
        <v>43</v>
      </c>
      <c r="K44">
        <v>4.4000000000000004</v>
      </c>
      <c r="M44" s="25" t="s">
        <v>246</v>
      </c>
    </row>
    <row r="45" spans="1:13" ht="16.5" x14ac:dyDescent="0.2">
      <c r="A45">
        <v>44</v>
      </c>
      <c r="K45">
        <v>4.5</v>
      </c>
      <c r="M45" s="25" t="s">
        <v>166</v>
      </c>
    </row>
    <row r="46" spans="1:13" ht="16.5" x14ac:dyDescent="0.2">
      <c r="A46">
        <v>45</v>
      </c>
      <c r="K46">
        <v>4.5999999999999996</v>
      </c>
      <c r="M46" s="25" t="s">
        <v>167</v>
      </c>
    </row>
    <row r="47" spans="1:13" ht="16.5" x14ac:dyDescent="0.2">
      <c r="A47">
        <v>46</v>
      </c>
      <c r="K47">
        <v>4.7</v>
      </c>
      <c r="M47" s="25" t="s">
        <v>168</v>
      </c>
    </row>
    <row r="48" spans="1:13" ht="16.5" x14ac:dyDescent="0.2">
      <c r="A48">
        <v>47</v>
      </c>
      <c r="K48">
        <v>4.8</v>
      </c>
      <c r="M48" s="25" t="s">
        <v>169</v>
      </c>
    </row>
    <row r="49" spans="1:13" ht="16.5" x14ac:dyDescent="0.2">
      <c r="A49">
        <v>48</v>
      </c>
      <c r="K49">
        <v>4.9000000000000004</v>
      </c>
      <c r="M49" s="25" t="s">
        <v>170</v>
      </c>
    </row>
    <row r="50" spans="1:13" ht="16.5" x14ac:dyDescent="0.2">
      <c r="A50">
        <v>49</v>
      </c>
      <c r="K50">
        <v>5</v>
      </c>
      <c r="M50" s="25" t="s">
        <v>171</v>
      </c>
    </row>
    <row r="51" spans="1:13" ht="16.5" x14ac:dyDescent="0.2">
      <c r="A51">
        <v>50</v>
      </c>
      <c r="K51">
        <v>5.0999999999999996</v>
      </c>
      <c r="M51" s="25" t="s">
        <v>172</v>
      </c>
    </row>
    <row r="52" spans="1:13" ht="16.5" x14ac:dyDescent="0.2">
      <c r="A52">
        <v>51</v>
      </c>
      <c r="K52">
        <v>5.2</v>
      </c>
      <c r="M52" s="25" t="s">
        <v>173</v>
      </c>
    </row>
    <row r="53" spans="1:13" ht="16.5" x14ac:dyDescent="0.2">
      <c r="A53">
        <v>52</v>
      </c>
      <c r="K53">
        <v>5.3</v>
      </c>
      <c r="M53" s="25" t="s">
        <v>174</v>
      </c>
    </row>
    <row r="54" spans="1:13" ht="16.5" x14ac:dyDescent="0.2">
      <c r="A54">
        <v>53</v>
      </c>
      <c r="K54">
        <v>5.4</v>
      </c>
      <c r="M54" s="25" t="s">
        <v>175</v>
      </c>
    </row>
    <row r="55" spans="1:13" ht="16.5" x14ac:dyDescent="0.2">
      <c r="A55">
        <v>54</v>
      </c>
      <c r="K55">
        <v>5.5</v>
      </c>
      <c r="M55" s="25" t="s">
        <v>176</v>
      </c>
    </row>
    <row r="56" spans="1:13" ht="16.5" x14ac:dyDescent="0.2">
      <c r="A56">
        <v>55</v>
      </c>
      <c r="K56">
        <v>5.6</v>
      </c>
      <c r="M56" s="25" t="s">
        <v>177</v>
      </c>
    </row>
    <row r="57" spans="1:13" ht="16.5" x14ac:dyDescent="0.2">
      <c r="A57">
        <v>56</v>
      </c>
      <c r="K57">
        <v>5.7</v>
      </c>
      <c r="M57" s="25" t="s">
        <v>178</v>
      </c>
    </row>
    <row r="58" spans="1:13" ht="16.5" x14ac:dyDescent="0.2">
      <c r="A58">
        <v>57</v>
      </c>
      <c r="K58">
        <v>5.8</v>
      </c>
      <c r="M58" s="25" t="s">
        <v>179</v>
      </c>
    </row>
    <row r="59" spans="1:13" ht="16.5" x14ac:dyDescent="0.2">
      <c r="A59">
        <v>58</v>
      </c>
      <c r="K59">
        <v>5.9</v>
      </c>
      <c r="M59" s="25" t="s">
        <v>180</v>
      </c>
    </row>
    <row r="60" spans="1:13" ht="16.5" x14ac:dyDescent="0.2">
      <c r="A60">
        <v>59</v>
      </c>
      <c r="K60">
        <v>6</v>
      </c>
      <c r="M60" s="25" t="s">
        <v>181</v>
      </c>
    </row>
    <row r="61" spans="1:13" ht="16.5" x14ac:dyDescent="0.2">
      <c r="A61">
        <v>60</v>
      </c>
      <c r="K61">
        <v>6.1</v>
      </c>
      <c r="M61" s="25" t="s">
        <v>182</v>
      </c>
    </row>
    <row r="62" spans="1:13" ht="16.5" x14ac:dyDescent="0.2">
      <c r="A62">
        <v>61</v>
      </c>
      <c r="K62">
        <v>6.2</v>
      </c>
      <c r="M62" s="25" t="s">
        <v>183</v>
      </c>
    </row>
    <row r="63" spans="1:13" ht="16.5" x14ac:dyDescent="0.2">
      <c r="A63">
        <v>62</v>
      </c>
      <c r="K63">
        <v>6.3</v>
      </c>
      <c r="M63" s="25" t="s">
        <v>184</v>
      </c>
    </row>
    <row r="64" spans="1:13" ht="16.5" x14ac:dyDescent="0.2">
      <c r="A64">
        <v>63</v>
      </c>
      <c r="K64">
        <v>6.4</v>
      </c>
      <c r="M64" s="25" t="s">
        <v>185</v>
      </c>
    </row>
    <row r="65" spans="1:13" ht="16.5" x14ac:dyDescent="0.2">
      <c r="A65">
        <v>64</v>
      </c>
      <c r="K65">
        <v>6.5</v>
      </c>
      <c r="M65" s="25" t="s">
        <v>186</v>
      </c>
    </row>
    <row r="66" spans="1:13" ht="16.5" x14ac:dyDescent="0.2">
      <c r="A66">
        <v>65</v>
      </c>
      <c r="K66">
        <v>6.6</v>
      </c>
      <c r="M66" s="25" t="s">
        <v>187</v>
      </c>
    </row>
    <row r="67" spans="1:13" ht="16.5" x14ac:dyDescent="0.2">
      <c r="A67">
        <v>66</v>
      </c>
      <c r="K67">
        <v>6.7</v>
      </c>
      <c r="M67" s="25" t="s">
        <v>188</v>
      </c>
    </row>
    <row r="68" spans="1:13" ht="16.5" x14ac:dyDescent="0.2">
      <c r="A68">
        <v>67</v>
      </c>
      <c r="K68">
        <v>6.8</v>
      </c>
      <c r="M68" s="25" t="s">
        <v>189</v>
      </c>
    </row>
    <row r="69" spans="1:13" ht="16.5" x14ac:dyDescent="0.2">
      <c r="A69">
        <v>68</v>
      </c>
      <c r="K69">
        <v>6.9</v>
      </c>
      <c r="M69" s="25" t="s">
        <v>190</v>
      </c>
    </row>
    <row r="70" spans="1:13" ht="16.5" x14ac:dyDescent="0.2">
      <c r="A70">
        <v>69</v>
      </c>
      <c r="K70">
        <v>7</v>
      </c>
      <c r="M70" s="25" t="s">
        <v>191</v>
      </c>
    </row>
    <row r="71" spans="1:13" ht="16.5" x14ac:dyDescent="0.2">
      <c r="A71">
        <v>70</v>
      </c>
      <c r="K71">
        <v>7.1</v>
      </c>
      <c r="M71" s="25" t="s">
        <v>192</v>
      </c>
    </row>
    <row r="72" spans="1:13" ht="16.5" x14ac:dyDescent="0.2">
      <c r="A72">
        <v>71</v>
      </c>
      <c r="K72">
        <v>7.2</v>
      </c>
      <c r="M72" s="25" t="s">
        <v>193</v>
      </c>
    </row>
    <row r="73" spans="1:13" ht="16.5" x14ac:dyDescent="0.2">
      <c r="A73">
        <v>72</v>
      </c>
      <c r="K73">
        <v>7.3</v>
      </c>
      <c r="M73" s="25" t="s">
        <v>194</v>
      </c>
    </row>
    <row r="74" spans="1:13" ht="16.5" x14ac:dyDescent="0.2">
      <c r="A74">
        <v>73</v>
      </c>
      <c r="K74">
        <v>7.4</v>
      </c>
      <c r="M74" s="25" t="s">
        <v>195</v>
      </c>
    </row>
    <row r="75" spans="1:13" ht="16.5" x14ac:dyDescent="0.2">
      <c r="A75">
        <v>74</v>
      </c>
      <c r="K75">
        <v>7.5</v>
      </c>
      <c r="M75" s="25" t="s">
        <v>196</v>
      </c>
    </row>
    <row r="76" spans="1:13" ht="16.5" x14ac:dyDescent="0.2">
      <c r="A76">
        <v>75</v>
      </c>
      <c r="K76">
        <v>7.6</v>
      </c>
      <c r="M76" s="25" t="s">
        <v>197</v>
      </c>
    </row>
    <row r="77" spans="1:13" ht="16.5" x14ac:dyDescent="0.2">
      <c r="A77">
        <v>76</v>
      </c>
      <c r="K77">
        <v>7.7</v>
      </c>
      <c r="M77" s="25" t="s">
        <v>198</v>
      </c>
    </row>
    <row r="78" spans="1:13" x14ac:dyDescent="0.2">
      <c r="A78">
        <v>77</v>
      </c>
      <c r="K78">
        <v>7.8</v>
      </c>
    </row>
    <row r="79" spans="1:13" x14ac:dyDescent="0.2">
      <c r="A79">
        <v>78</v>
      </c>
      <c r="K79">
        <v>7.9</v>
      </c>
    </row>
    <row r="80" spans="1:13" ht="16.5" x14ac:dyDescent="0.25">
      <c r="A80">
        <v>11.5</v>
      </c>
      <c r="K80">
        <v>8</v>
      </c>
      <c r="M80" s="50"/>
    </row>
    <row r="81" spans="1:13" ht="16.5" x14ac:dyDescent="0.25">
      <c r="A81">
        <v>80</v>
      </c>
      <c r="K81">
        <v>8.1</v>
      </c>
      <c r="M81" s="50"/>
    </row>
    <row r="82" spans="1:13" ht="16.5" x14ac:dyDescent="0.25">
      <c r="A82">
        <v>81</v>
      </c>
      <c r="K82">
        <v>8.1999999999999993</v>
      </c>
      <c r="M82" s="50"/>
    </row>
    <row r="83" spans="1:13" ht="16.5" x14ac:dyDescent="0.25">
      <c r="A83">
        <v>82</v>
      </c>
      <c r="K83">
        <v>8.3000000000000007</v>
      </c>
      <c r="M83" s="50"/>
    </row>
    <row r="84" spans="1:13" ht="16.5" x14ac:dyDescent="0.25">
      <c r="A84">
        <v>83</v>
      </c>
      <c r="K84">
        <v>8.4</v>
      </c>
      <c r="M84" s="50"/>
    </row>
    <row r="85" spans="1:13" ht="16.5" x14ac:dyDescent="0.25">
      <c r="A85">
        <v>84</v>
      </c>
      <c r="K85">
        <v>8.5</v>
      </c>
      <c r="M85" s="50"/>
    </row>
    <row r="86" spans="1:13" ht="16.5" x14ac:dyDescent="0.25">
      <c r="A86">
        <v>85</v>
      </c>
      <c r="K86">
        <v>8.6</v>
      </c>
      <c r="M86" s="50"/>
    </row>
    <row r="87" spans="1:13" ht="16.5" x14ac:dyDescent="0.25">
      <c r="A87">
        <v>86</v>
      </c>
      <c r="K87">
        <v>8.6999999999999993</v>
      </c>
      <c r="M87" s="50"/>
    </row>
    <row r="88" spans="1:13" ht="16.5" x14ac:dyDescent="0.25">
      <c r="A88">
        <v>87</v>
      </c>
      <c r="K88">
        <v>8.8000000000000007</v>
      </c>
      <c r="M88" s="50"/>
    </row>
    <row r="89" spans="1:13" ht="16.5" x14ac:dyDescent="0.25">
      <c r="A89">
        <v>88</v>
      </c>
      <c r="K89">
        <v>8.9</v>
      </c>
      <c r="M89" s="50"/>
    </row>
    <row r="90" spans="1:13" ht="16.5" x14ac:dyDescent="0.25">
      <c r="A90">
        <v>89</v>
      </c>
      <c r="K90">
        <v>9</v>
      </c>
      <c r="M90" s="50"/>
    </row>
    <row r="91" spans="1:13" ht="16.5" x14ac:dyDescent="0.25">
      <c r="A91">
        <v>90</v>
      </c>
      <c r="K91">
        <v>9.1</v>
      </c>
      <c r="M91" s="50"/>
    </row>
    <row r="92" spans="1:13" ht="16.5" x14ac:dyDescent="0.25">
      <c r="A92">
        <v>91</v>
      </c>
      <c r="M92" s="50"/>
    </row>
    <row r="93" spans="1:13" ht="16.5" x14ac:dyDescent="0.25">
      <c r="A93">
        <v>92</v>
      </c>
      <c r="M93" s="50"/>
    </row>
    <row r="94" spans="1:13" ht="16.5" x14ac:dyDescent="0.25">
      <c r="A94">
        <v>93</v>
      </c>
      <c r="M94" s="50"/>
    </row>
    <row r="95" spans="1:13" ht="16.5" x14ac:dyDescent="0.25">
      <c r="A95">
        <v>94</v>
      </c>
      <c r="M95" s="50"/>
    </row>
    <row r="96" spans="1:13" ht="16.5" x14ac:dyDescent="0.25">
      <c r="A96">
        <v>95</v>
      </c>
      <c r="M96" s="50"/>
    </row>
    <row r="97" spans="1:13" ht="16.5" x14ac:dyDescent="0.25">
      <c r="A97">
        <v>96</v>
      </c>
      <c r="M97" s="50"/>
    </row>
    <row r="98" spans="1:13" ht="16.5" x14ac:dyDescent="0.25">
      <c r="A98">
        <v>97</v>
      </c>
      <c r="M98" s="50"/>
    </row>
    <row r="99" spans="1:13" ht="16.5" x14ac:dyDescent="0.25">
      <c r="A99">
        <v>98</v>
      </c>
      <c r="M99" s="50"/>
    </row>
    <row r="100" spans="1:13" ht="16.5" x14ac:dyDescent="0.25">
      <c r="A100">
        <v>99</v>
      </c>
      <c r="M100" s="50"/>
    </row>
    <row r="101" spans="1:13" ht="16.5" x14ac:dyDescent="0.25">
      <c r="A101">
        <v>100</v>
      </c>
      <c r="M101" s="50"/>
    </row>
    <row r="102" spans="1:13" ht="16.5" x14ac:dyDescent="0.25">
      <c r="A102">
        <v>101</v>
      </c>
      <c r="M102" s="50"/>
    </row>
    <row r="103" spans="1:13" ht="16.5" x14ac:dyDescent="0.25">
      <c r="A103">
        <v>102</v>
      </c>
      <c r="M103" s="50"/>
    </row>
    <row r="104" spans="1:13" ht="16.5" x14ac:dyDescent="0.25">
      <c r="A104">
        <v>103</v>
      </c>
      <c r="M104" s="50"/>
    </row>
    <row r="105" spans="1:13" ht="16.5" x14ac:dyDescent="0.25">
      <c r="A105">
        <v>104</v>
      </c>
      <c r="M105" s="50"/>
    </row>
    <row r="106" spans="1:13" ht="16.5" x14ac:dyDescent="0.25">
      <c r="A106">
        <v>105</v>
      </c>
      <c r="M106" s="50"/>
    </row>
    <row r="107" spans="1:13" ht="16.5" x14ac:dyDescent="0.25">
      <c r="A107">
        <v>106</v>
      </c>
      <c r="M107" s="50"/>
    </row>
    <row r="108" spans="1:13" ht="16.5" x14ac:dyDescent="0.25">
      <c r="A108">
        <v>107</v>
      </c>
      <c r="M108" s="50"/>
    </row>
    <row r="109" spans="1:13" ht="16.5" x14ac:dyDescent="0.25">
      <c r="A109">
        <v>108</v>
      </c>
      <c r="M109" s="50"/>
    </row>
    <row r="110" spans="1:13" ht="16.5" x14ac:dyDescent="0.25">
      <c r="A110">
        <v>109</v>
      </c>
      <c r="M110" s="50"/>
    </row>
    <row r="111" spans="1:13" ht="16.5" x14ac:dyDescent="0.25">
      <c r="A111">
        <v>110</v>
      </c>
      <c r="M111" s="50"/>
    </row>
    <row r="112" spans="1:13" ht="16.5" x14ac:dyDescent="0.25">
      <c r="A112">
        <v>111</v>
      </c>
      <c r="M112" s="50"/>
    </row>
    <row r="113" spans="1:13" ht="16.5" x14ac:dyDescent="0.25">
      <c r="A113">
        <v>112</v>
      </c>
      <c r="M113" s="50"/>
    </row>
    <row r="114" spans="1:13" ht="16.5" x14ac:dyDescent="0.25">
      <c r="A114">
        <v>113</v>
      </c>
      <c r="M114" s="50"/>
    </row>
    <row r="115" spans="1:13" ht="16.5" x14ac:dyDescent="0.25">
      <c r="A115">
        <v>114</v>
      </c>
      <c r="M115" s="50"/>
    </row>
    <row r="116" spans="1:13" ht="16.5" x14ac:dyDescent="0.25">
      <c r="A116">
        <v>115</v>
      </c>
      <c r="M116" s="50"/>
    </row>
    <row r="117" spans="1:13" ht="16.5" x14ac:dyDescent="0.25">
      <c r="A117">
        <v>116</v>
      </c>
      <c r="M117" s="50"/>
    </row>
    <row r="118" spans="1:13" ht="16.5" x14ac:dyDescent="0.25">
      <c r="A118">
        <v>117</v>
      </c>
      <c r="M118" s="50"/>
    </row>
    <row r="119" spans="1:13" ht="16.5" x14ac:dyDescent="0.25">
      <c r="A119">
        <v>118</v>
      </c>
      <c r="M119" s="50"/>
    </row>
    <row r="120" spans="1:13" ht="16.5" x14ac:dyDescent="0.25">
      <c r="A120">
        <v>119</v>
      </c>
      <c r="M120" s="50"/>
    </row>
    <row r="121" spans="1:13" ht="16.5" x14ac:dyDescent="0.25">
      <c r="A121">
        <v>120</v>
      </c>
      <c r="M121" s="50"/>
    </row>
    <row r="122" spans="1:13" x14ac:dyDescent="0.2">
      <c r="A122">
        <v>121</v>
      </c>
    </row>
    <row r="123" spans="1:13" x14ac:dyDescent="0.2">
      <c r="A123">
        <v>122</v>
      </c>
    </row>
    <row r="124" spans="1:13" x14ac:dyDescent="0.2">
      <c r="A124">
        <v>123</v>
      </c>
    </row>
    <row r="125" spans="1:13" x14ac:dyDescent="0.2">
      <c r="A125">
        <v>124</v>
      </c>
    </row>
    <row r="126" spans="1:13" x14ac:dyDescent="0.2">
      <c r="A126">
        <v>125</v>
      </c>
    </row>
    <row r="127" spans="1:13" x14ac:dyDescent="0.2">
      <c r="A127">
        <v>126</v>
      </c>
    </row>
    <row r="128" spans="1:13" x14ac:dyDescent="0.2">
      <c r="A128">
        <v>127</v>
      </c>
    </row>
    <row r="129" spans="1:1" x14ac:dyDescent="0.2">
      <c r="A129">
        <v>128</v>
      </c>
    </row>
    <row r="130" spans="1:1" x14ac:dyDescent="0.2">
      <c r="A130">
        <v>129</v>
      </c>
    </row>
    <row r="131" spans="1:1" x14ac:dyDescent="0.2">
      <c r="A131">
        <v>130</v>
      </c>
    </row>
    <row r="132" spans="1:1" x14ac:dyDescent="0.2">
      <c r="A132">
        <v>131</v>
      </c>
    </row>
    <row r="133" spans="1:1" x14ac:dyDescent="0.2">
      <c r="A133">
        <v>132</v>
      </c>
    </row>
    <row r="134" spans="1:1" x14ac:dyDescent="0.2">
      <c r="A134">
        <v>133</v>
      </c>
    </row>
    <row r="135" spans="1:1" x14ac:dyDescent="0.2">
      <c r="A135">
        <v>134</v>
      </c>
    </row>
    <row r="136" spans="1:1" x14ac:dyDescent="0.2">
      <c r="A136">
        <v>135</v>
      </c>
    </row>
    <row r="137" spans="1:1" x14ac:dyDescent="0.2">
      <c r="A137">
        <v>136</v>
      </c>
    </row>
    <row r="138" spans="1:1" x14ac:dyDescent="0.2">
      <c r="A138">
        <v>137</v>
      </c>
    </row>
    <row r="139" spans="1:1" x14ac:dyDescent="0.2">
      <c r="A139">
        <v>138</v>
      </c>
    </row>
    <row r="140" spans="1:1" x14ac:dyDescent="0.2">
      <c r="A140">
        <v>139</v>
      </c>
    </row>
    <row r="141" spans="1:1" x14ac:dyDescent="0.2">
      <c r="A141">
        <v>140</v>
      </c>
    </row>
    <row r="142" spans="1:1" x14ac:dyDescent="0.2">
      <c r="A142">
        <v>141</v>
      </c>
    </row>
    <row r="143" spans="1:1" x14ac:dyDescent="0.2">
      <c r="A143">
        <v>142</v>
      </c>
    </row>
    <row r="144" spans="1:1" x14ac:dyDescent="0.2">
      <c r="A144">
        <v>143</v>
      </c>
    </row>
    <row r="145" spans="1:1" x14ac:dyDescent="0.2">
      <c r="A145">
        <v>144</v>
      </c>
    </row>
    <row r="146" spans="1:1" x14ac:dyDescent="0.2">
      <c r="A146">
        <v>145</v>
      </c>
    </row>
    <row r="147" spans="1:1" x14ac:dyDescent="0.2">
      <c r="A147">
        <v>146</v>
      </c>
    </row>
    <row r="148" spans="1:1" x14ac:dyDescent="0.2">
      <c r="A148">
        <v>147</v>
      </c>
    </row>
    <row r="149" spans="1:1" x14ac:dyDescent="0.2">
      <c r="A149">
        <v>148</v>
      </c>
    </row>
    <row r="150" spans="1:1" x14ac:dyDescent="0.2">
      <c r="A150">
        <v>149</v>
      </c>
    </row>
    <row r="151" spans="1:1" x14ac:dyDescent="0.2">
      <c r="A151">
        <v>150</v>
      </c>
    </row>
    <row r="152" spans="1:1" x14ac:dyDescent="0.2">
      <c r="A152">
        <v>151</v>
      </c>
    </row>
    <row r="153" spans="1:1" x14ac:dyDescent="0.2">
      <c r="A153">
        <v>152</v>
      </c>
    </row>
    <row r="154" spans="1:1" x14ac:dyDescent="0.2">
      <c r="A154">
        <v>153</v>
      </c>
    </row>
    <row r="155" spans="1:1" x14ac:dyDescent="0.2">
      <c r="A155">
        <v>154</v>
      </c>
    </row>
    <row r="156" spans="1:1" x14ac:dyDescent="0.2">
      <c r="A156">
        <v>155</v>
      </c>
    </row>
    <row r="157" spans="1:1" x14ac:dyDescent="0.2">
      <c r="A157">
        <v>156</v>
      </c>
    </row>
    <row r="158" spans="1:1" x14ac:dyDescent="0.2">
      <c r="A158">
        <v>157</v>
      </c>
    </row>
    <row r="159" spans="1:1" x14ac:dyDescent="0.2">
      <c r="A159">
        <v>158</v>
      </c>
    </row>
    <row r="160" spans="1:1" x14ac:dyDescent="0.2">
      <c r="A160">
        <v>159</v>
      </c>
    </row>
    <row r="161" spans="1:1" x14ac:dyDescent="0.2">
      <c r="A161">
        <v>160</v>
      </c>
    </row>
    <row r="162" spans="1:1" x14ac:dyDescent="0.2">
      <c r="A162">
        <v>161</v>
      </c>
    </row>
    <row r="163" spans="1:1" x14ac:dyDescent="0.2">
      <c r="A163">
        <v>162</v>
      </c>
    </row>
    <row r="164" spans="1:1" x14ac:dyDescent="0.2">
      <c r="A164">
        <v>163</v>
      </c>
    </row>
    <row r="165" spans="1:1" x14ac:dyDescent="0.2">
      <c r="A165">
        <v>164</v>
      </c>
    </row>
    <row r="166" spans="1:1" x14ac:dyDescent="0.2">
      <c r="A166">
        <v>165</v>
      </c>
    </row>
    <row r="167" spans="1:1" x14ac:dyDescent="0.2">
      <c r="A167">
        <v>166</v>
      </c>
    </row>
    <row r="168" spans="1:1" x14ac:dyDescent="0.2">
      <c r="A168">
        <v>167</v>
      </c>
    </row>
    <row r="169" spans="1:1" x14ac:dyDescent="0.2">
      <c r="A169">
        <v>168</v>
      </c>
    </row>
    <row r="170" spans="1:1" x14ac:dyDescent="0.2">
      <c r="A170">
        <v>169</v>
      </c>
    </row>
    <row r="171" spans="1:1" x14ac:dyDescent="0.2">
      <c r="A171">
        <v>170</v>
      </c>
    </row>
    <row r="172" spans="1:1" x14ac:dyDescent="0.2">
      <c r="A172">
        <v>171</v>
      </c>
    </row>
    <row r="173" spans="1:1" x14ac:dyDescent="0.2">
      <c r="A173">
        <v>172</v>
      </c>
    </row>
    <row r="174" spans="1:1" x14ac:dyDescent="0.2">
      <c r="A174">
        <v>173</v>
      </c>
    </row>
    <row r="175" spans="1:1" x14ac:dyDescent="0.2">
      <c r="A175">
        <v>174</v>
      </c>
    </row>
    <row r="176" spans="1:1" x14ac:dyDescent="0.2">
      <c r="A176">
        <v>175</v>
      </c>
    </row>
    <row r="177" spans="1:1" x14ac:dyDescent="0.2">
      <c r="A177">
        <v>176</v>
      </c>
    </row>
    <row r="178" spans="1:1" x14ac:dyDescent="0.2">
      <c r="A178">
        <v>177</v>
      </c>
    </row>
    <row r="179" spans="1:1" x14ac:dyDescent="0.2">
      <c r="A179">
        <v>178</v>
      </c>
    </row>
    <row r="180" spans="1:1" x14ac:dyDescent="0.2">
      <c r="A180">
        <v>179</v>
      </c>
    </row>
    <row r="181" spans="1:1" x14ac:dyDescent="0.2">
      <c r="A181">
        <v>180</v>
      </c>
    </row>
    <row r="182" spans="1:1" x14ac:dyDescent="0.2">
      <c r="A182">
        <v>181</v>
      </c>
    </row>
    <row r="183" spans="1:1" x14ac:dyDescent="0.2">
      <c r="A183">
        <v>182</v>
      </c>
    </row>
    <row r="184" spans="1:1" x14ac:dyDescent="0.2">
      <c r="A184">
        <v>183</v>
      </c>
    </row>
    <row r="185" spans="1:1" x14ac:dyDescent="0.2">
      <c r="A185">
        <v>184</v>
      </c>
    </row>
    <row r="186" spans="1:1" x14ac:dyDescent="0.2">
      <c r="A186">
        <v>185</v>
      </c>
    </row>
    <row r="187" spans="1:1" x14ac:dyDescent="0.2">
      <c r="A187">
        <v>186</v>
      </c>
    </row>
    <row r="188" spans="1:1" x14ac:dyDescent="0.2">
      <c r="A188">
        <v>187</v>
      </c>
    </row>
    <row r="189" spans="1:1" x14ac:dyDescent="0.2">
      <c r="A189">
        <v>188</v>
      </c>
    </row>
    <row r="190" spans="1:1" x14ac:dyDescent="0.2">
      <c r="A190">
        <v>189</v>
      </c>
    </row>
    <row r="191" spans="1:1" x14ac:dyDescent="0.2">
      <c r="A191">
        <v>190</v>
      </c>
    </row>
    <row r="192" spans="1:1" x14ac:dyDescent="0.2">
      <c r="A192">
        <v>191</v>
      </c>
    </row>
    <row r="193" spans="1:1" x14ac:dyDescent="0.2">
      <c r="A193">
        <v>192</v>
      </c>
    </row>
    <row r="194" spans="1:1" x14ac:dyDescent="0.2">
      <c r="A194">
        <v>193</v>
      </c>
    </row>
    <row r="195" spans="1:1" x14ac:dyDescent="0.2">
      <c r="A195">
        <v>194</v>
      </c>
    </row>
    <row r="196" spans="1:1" x14ac:dyDescent="0.2">
      <c r="A196">
        <v>195</v>
      </c>
    </row>
    <row r="197" spans="1:1" x14ac:dyDescent="0.2">
      <c r="A197">
        <v>196</v>
      </c>
    </row>
    <row r="198" spans="1:1" x14ac:dyDescent="0.2">
      <c r="A198">
        <v>197</v>
      </c>
    </row>
    <row r="199" spans="1:1" x14ac:dyDescent="0.2">
      <c r="A199">
        <v>198</v>
      </c>
    </row>
    <row r="200" spans="1:1" x14ac:dyDescent="0.2">
      <c r="A200">
        <v>199</v>
      </c>
    </row>
    <row r="201" spans="1:1" x14ac:dyDescent="0.2">
      <c r="A201">
        <v>200</v>
      </c>
    </row>
    <row r="202" spans="1:1" x14ac:dyDescent="0.2">
      <c r="A202">
        <v>201</v>
      </c>
    </row>
    <row r="203" spans="1:1" x14ac:dyDescent="0.2">
      <c r="A203">
        <v>202</v>
      </c>
    </row>
    <row r="204" spans="1:1" x14ac:dyDescent="0.2">
      <c r="A204">
        <v>203</v>
      </c>
    </row>
    <row r="205" spans="1:1" x14ac:dyDescent="0.2">
      <c r="A205">
        <v>204</v>
      </c>
    </row>
    <row r="206" spans="1:1" x14ac:dyDescent="0.2">
      <c r="A206">
        <v>205</v>
      </c>
    </row>
    <row r="207" spans="1:1" x14ac:dyDescent="0.2">
      <c r="A207">
        <v>206</v>
      </c>
    </row>
    <row r="208" spans="1:1" x14ac:dyDescent="0.2">
      <c r="A208">
        <v>207</v>
      </c>
    </row>
    <row r="209" spans="1:1" x14ac:dyDescent="0.2">
      <c r="A209">
        <v>208</v>
      </c>
    </row>
    <row r="210" spans="1:1" x14ac:dyDescent="0.2">
      <c r="A210">
        <v>209</v>
      </c>
    </row>
    <row r="211" spans="1:1" x14ac:dyDescent="0.2">
      <c r="A211">
        <v>210</v>
      </c>
    </row>
    <row r="212" spans="1:1" x14ac:dyDescent="0.2">
      <c r="A212">
        <v>211</v>
      </c>
    </row>
    <row r="213" spans="1:1" x14ac:dyDescent="0.2">
      <c r="A213">
        <v>212</v>
      </c>
    </row>
    <row r="214" spans="1:1" x14ac:dyDescent="0.2">
      <c r="A214">
        <v>213</v>
      </c>
    </row>
    <row r="215" spans="1:1" x14ac:dyDescent="0.2">
      <c r="A215">
        <v>214</v>
      </c>
    </row>
    <row r="216" spans="1:1" x14ac:dyDescent="0.2">
      <c r="A216">
        <v>215</v>
      </c>
    </row>
    <row r="217" spans="1:1" x14ac:dyDescent="0.2">
      <c r="A217">
        <v>216</v>
      </c>
    </row>
    <row r="218" spans="1:1" x14ac:dyDescent="0.2">
      <c r="A218">
        <v>217</v>
      </c>
    </row>
    <row r="219" spans="1:1" x14ac:dyDescent="0.2">
      <c r="A219">
        <v>218</v>
      </c>
    </row>
    <row r="220" spans="1:1" x14ac:dyDescent="0.2">
      <c r="A220">
        <v>219</v>
      </c>
    </row>
    <row r="221" spans="1:1" x14ac:dyDescent="0.2">
      <c r="A221">
        <v>220</v>
      </c>
    </row>
    <row r="222" spans="1:1" x14ac:dyDescent="0.2">
      <c r="A222">
        <v>221</v>
      </c>
    </row>
    <row r="223" spans="1:1" x14ac:dyDescent="0.2">
      <c r="A223">
        <v>222</v>
      </c>
    </row>
    <row r="224" spans="1:1" x14ac:dyDescent="0.2">
      <c r="A224">
        <v>223</v>
      </c>
    </row>
    <row r="225" spans="1:1" x14ac:dyDescent="0.2">
      <c r="A225">
        <v>224</v>
      </c>
    </row>
    <row r="226" spans="1:1" x14ac:dyDescent="0.2">
      <c r="A226">
        <v>225</v>
      </c>
    </row>
    <row r="227" spans="1:1" x14ac:dyDescent="0.2">
      <c r="A227">
        <v>226</v>
      </c>
    </row>
    <row r="228" spans="1:1" x14ac:dyDescent="0.2">
      <c r="A228">
        <v>227</v>
      </c>
    </row>
    <row r="229" spans="1:1" x14ac:dyDescent="0.2">
      <c r="A229">
        <v>228</v>
      </c>
    </row>
    <row r="230" spans="1:1" x14ac:dyDescent="0.2">
      <c r="A230">
        <v>229</v>
      </c>
    </row>
    <row r="231" spans="1:1" x14ac:dyDescent="0.2">
      <c r="A231">
        <v>230</v>
      </c>
    </row>
    <row r="232" spans="1:1" x14ac:dyDescent="0.2">
      <c r="A232">
        <v>231</v>
      </c>
    </row>
    <row r="233" spans="1:1" x14ac:dyDescent="0.2">
      <c r="A233">
        <v>232</v>
      </c>
    </row>
    <row r="234" spans="1:1" x14ac:dyDescent="0.2">
      <c r="A234">
        <v>233</v>
      </c>
    </row>
    <row r="235" spans="1:1" x14ac:dyDescent="0.2">
      <c r="A235">
        <v>96.89</v>
      </c>
    </row>
  </sheetData>
  <phoneticPr fontId="3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8"/>
  <sheetViews>
    <sheetView view="pageBreakPreview" topLeftCell="A10" zoomScale="75" zoomScaleNormal="160" zoomScaleSheetLayoutView="120" workbookViewId="0">
      <selection activeCell="EO29" sqref="EO29:FE29"/>
    </sheetView>
  </sheetViews>
  <sheetFormatPr defaultColWidth="0.85546875" defaultRowHeight="12.75" x14ac:dyDescent="0.2"/>
  <cols>
    <col min="1" max="4" width="0.85546875" style="1"/>
    <col min="5" max="5" width="4.140625" style="1" bestFit="1" customWidth="1"/>
    <col min="6" max="20" width="0.85546875" style="1"/>
    <col min="21" max="21" width="15.140625" style="1" customWidth="1"/>
    <col min="22" max="23" width="0.85546875" style="1" hidden="1" customWidth="1"/>
    <col min="24" max="24" width="13" style="1" customWidth="1"/>
    <col min="25" max="25" width="14.140625" style="1" customWidth="1"/>
    <col min="26" max="32" width="0.85546875" style="1"/>
    <col min="33" max="33" width="1.85546875" style="1" bestFit="1" customWidth="1"/>
    <col min="34" max="40" width="0.85546875" style="1"/>
    <col min="41" max="41" width="1.85546875" style="1" bestFit="1" customWidth="1"/>
    <col min="42" max="112" width="0.85546875" style="1"/>
    <col min="113" max="113" width="1.85546875" style="1" bestFit="1" customWidth="1"/>
    <col min="114" max="128" width="0.85546875" style="1"/>
    <col min="129" max="129" width="1.85546875" style="1" bestFit="1" customWidth="1"/>
    <col min="130" max="142" width="0.85546875" style="1"/>
    <col min="143" max="143" width="2" style="1" customWidth="1"/>
    <col min="144" max="151" width="0.85546875" style="1"/>
    <col min="152" max="152" width="8.140625" style="1" customWidth="1"/>
    <col min="153" max="153" width="3.5703125" style="1" customWidth="1"/>
    <col min="154" max="167" width="0.85546875" style="1"/>
    <col min="168" max="168" width="7.5703125" style="1" customWidth="1"/>
    <col min="169" max="16384" width="0.85546875" style="1"/>
  </cols>
  <sheetData>
    <row r="1" spans="1:161" s="7" customFormat="1" ht="15.75" x14ac:dyDescent="0.25">
      <c r="A1" s="227" t="s">
        <v>28</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row>
    <row r="3" spans="1:161" s="2" customFormat="1" ht="15" x14ac:dyDescent="0.25">
      <c r="A3" s="231" t="s">
        <v>27</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row>
    <row r="4" spans="1:161" ht="6" customHeight="1" x14ac:dyDescent="0.2"/>
    <row r="5" spans="1:161" s="6" customFormat="1" ht="32.25" customHeight="1" x14ac:dyDescent="0.2">
      <c r="A5" s="6" t="s">
        <v>26</v>
      </c>
      <c r="X5" s="235" t="s">
        <v>128</v>
      </c>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7"/>
    </row>
    <row r="6" spans="1:161" s="6" customFormat="1" ht="6" customHeight="1" x14ac:dyDescent="0.2">
      <c r="X6" s="12"/>
      <c r="Y6" s="12"/>
      <c r="Z6" s="12"/>
      <c r="AA6" s="12"/>
      <c r="AB6" s="12"/>
      <c r="AC6" s="12"/>
      <c r="AD6" s="12"/>
      <c r="AE6" s="12"/>
      <c r="AF6" s="12"/>
      <c r="AG6" s="12"/>
      <c r="AH6" s="12"/>
      <c r="AI6" s="12"/>
      <c r="AJ6" s="12"/>
      <c r="AK6" s="12"/>
      <c r="AL6" s="12"/>
      <c r="AM6" s="12"/>
      <c r="AN6" s="12"/>
      <c r="AO6" s="12"/>
      <c r="AP6" s="13"/>
      <c r="AQ6" s="13"/>
      <c r="AR6" s="13"/>
      <c r="AS6" s="13"/>
      <c r="AT6" s="13"/>
      <c r="AU6" s="13"/>
      <c r="AV6" s="13"/>
      <c r="AW6" s="13"/>
      <c r="AX6" s="13"/>
      <c r="AY6" s="13"/>
      <c r="AZ6" s="26"/>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row>
    <row r="7" spans="1:161" s="6" customFormat="1" ht="14.25" x14ac:dyDescent="0.2">
      <c r="A7" s="238" t="s">
        <v>25</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2" t="s">
        <v>104</v>
      </c>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4"/>
    </row>
    <row r="8" spans="1:161" ht="9.75" customHeight="1" x14ac:dyDescent="0.2"/>
    <row r="9" spans="1:161" s="2" customFormat="1" ht="15" x14ac:dyDescent="0.25">
      <c r="A9" s="231" t="s">
        <v>24</v>
      </c>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1"/>
      <c r="CY9" s="231"/>
      <c r="CZ9" s="231"/>
      <c r="DA9" s="231"/>
      <c r="DB9" s="231"/>
      <c r="DC9" s="231"/>
      <c r="DD9" s="231"/>
      <c r="DE9" s="231"/>
      <c r="DF9" s="231"/>
      <c r="DG9" s="231"/>
      <c r="DH9" s="231"/>
      <c r="DI9" s="231"/>
      <c r="DJ9" s="231"/>
      <c r="DK9" s="231"/>
      <c r="DL9" s="231"/>
      <c r="DM9" s="231"/>
      <c r="DN9" s="231"/>
      <c r="DO9" s="231"/>
      <c r="DP9" s="231"/>
      <c r="DQ9" s="231"/>
      <c r="DR9" s="231"/>
      <c r="DS9" s="231"/>
      <c r="DT9" s="231"/>
      <c r="DU9" s="231"/>
      <c r="DV9" s="231"/>
      <c r="DW9" s="231"/>
      <c r="DX9" s="231"/>
      <c r="DY9" s="231"/>
      <c r="DZ9" s="231"/>
      <c r="EA9" s="231"/>
      <c r="EB9" s="231"/>
      <c r="EC9" s="231"/>
      <c r="ED9" s="231"/>
      <c r="EE9" s="231"/>
      <c r="EF9" s="231"/>
      <c r="EG9" s="231"/>
      <c r="EH9" s="231"/>
      <c r="EI9" s="231"/>
      <c r="EJ9" s="231"/>
      <c r="EK9" s="231"/>
      <c r="EL9" s="231"/>
      <c r="EM9" s="231"/>
      <c r="EN9" s="231"/>
      <c r="EO9" s="231"/>
      <c r="EP9" s="231"/>
      <c r="EQ9" s="231"/>
      <c r="ER9" s="231"/>
      <c r="ES9" s="231"/>
      <c r="ET9" s="231"/>
      <c r="EU9" s="231"/>
      <c r="EV9" s="231"/>
      <c r="EW9" s="231"/>
      <c r="EX9" s="231"/>
      <c r="EY9" s="231"/>
      <c r="EZ9" s="231"/>
      <c r="FA9" s="231"/>
      <c r="FB9" s="231"/>
      <c r="FC9" s="231"/>
      <c r="FD9" s="231"/>
      <c r="FE9" s="231"/>
    </row>
    <row r="10" spans="1:161" ht="10.5" customHeight="1" x14ac:dyDescent="0.2"/>
    <row r="11" spans="1:161" s="3" customFormat="1" ht="13.5" customHeight="1" x14ac:dyDescent="0.2">
      <c r="A11" s="211" t="s">
        <v>13</v>
      </c>
      <c r="B11" s="212"/>
      <c r="C11" s="212"/>
      <c r="D11" s="212"/>
      <c r="E11" s="212"/>
      <c r="F11" s="213"/>
      <c r="G11" s="211" t="s">
        <v>21</v>
      </c>
      <c r="H11" s="212"/>
      <c r="I11" s="212"/>
      <c r="J11" s="212"/>
      <c r="K11" s="212"/>
      <c r="L11" s="212"/>
      <c r="M11" s="212"/>
      <c r="N11" s="212"/>
      <c r="O11" s="212"/>
      <c r="P11" s="212"/>
      <c r="Q11" s="212"/>
      <c r="R11" s="212"/>
      <c r="S11" s="212"/>
      <c r="T11" s="212"/>
      <c r="U11" s="212"/>
      <c r="V11" s="212"/>
      <c r="W11" s="212"/>
      <c r="X11" s="213"/>
      <c r="Y11" s="211" t="s">
        <v>17</v>
      </c>
      <c r="Z11" s="212"/>
      <c r="AA11" s="212"/>
      <c r="AB11" s="212"/>
      <c r="AC11" s="212"/>
      <c r="AD11" s="212"/>
      <c r="AE11" s="212"/>
      <c r="AF11" s="212"/>
      <c r="AG11" s="212"/>
      <c r="AH11" s="212"/>
      <c r="AI11" s="212"/>
      <c r="AJ11" s="212"/>
      <c r="AK11" s="212"/>
      <c r="AL11" s="212"/>
      <c r="AM11" s="212"/>
      <c r="AN11" s="213"/>
      <c r="AO11" s="228" t="s">
        <v>14</v>
      </c>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30"/>
      <c r="DI11" s="211" t="s">
        <v>247</v>
      </c>
      <c r="DJ11" s="212"/>
      <c r="DK11" s="212"/>
      <c r="DL11" s="212"/>
      <c r="DM11" s="212"/>
      <c r="DN11" s="212"/>
      <c r="DO11" s="212"/>
      <c r="DP11" s="212"/>
      <c r="DQ11" s="212"/>
      <c r="DR11" s="212"/>
      <c r="DS11" s="212"/>
      <c r="DT11" s="212"/>
      <c r="DU11" s="212"/>
      <c r="DV11" s="212"/>
      <c r="DW11" s="212"/>
      <c r="DX11" s="213"/>
      <c r="DY11" s="211" t="s">
        <v>253</v>
      </c>
      <c r="DZ11" s="212"/>
      <c r="EA11" s="212"/>
      <c r="EB11" s="212"/>
      <c r="EC11" s="212"/>
      <c r="ED11" s="212"/>
      <c r="EE11" s="212"/>
      <c r="EF11" s="212"/>
      <c r="EG11" s="212"/>
      <c r="EH11" s="212"/>
      <c r="EI11" s="212"/>
      <c r="EJ11" s="212"/>
      <c r="EK11" s="212"/>
      <c r="EL11" s="212"/>
      <c r="EM11" s="212"/>
      <c r="EN11" s="213"/>
      <c r="EO11" s="211" t="s">
        <v>100</v>
      </c>
      <c r="EP11" s="212"/>
      <c r="EQ11" s="212"/>
      <c r="ER11" s="212"/>
      <c r="ES11" s="212"/>
      <c r="ET11" s="212"/>
      <c r="EU11" s="212"/>
      <c r="EV11" s="212"/>
      <c r="EW11" s="212"/>
      <c r="EX11" s="212"/>
      <c r="EY11" s="212"/>
      <c r="EZ11" s="212"/>
      <c r="FA11" s="212"/>
      <c r="FB11" s="212"/>
      <c r="FC11" s="212"/>
      <c r="FD11" s="212"/>
      <c r="FE11" s="213"/>
    </row>
    <row r="12" spans="1:161" s="3" customFormat="1" ht="13.5" customHeight="1" x14ac:dyDescent="0.2">
      <c r="A12" s="214"/>
      <c r="B12" s="215"/>
      <c r="C12" s="215"/>
      <c r="D12" s="215"/>
      <c r="E12" s="215"/>
      <c r="F12" s="216"/>
      <c r="G12" s="214"/>
      <c r="H12" s="215"/>
      <c r="I12" s="215"/>
      <c r="J12" s="215"/>
      <c r="K12" s="215"/>
      <c r="L12" s="215"/>
      <c r="M12" s="215"/>
      <c r="N12" s="215"/>
      <c r="O12" s="215"/>
      <c r="P12" s="215"/>
      <c r="Q12" s="215"/>
      <c r="R12" s="215"/>
      <c r="S12" s="215"/>
      <c r="T12" s="215"/>
      <c r="U12" s="215"/>
      <c r="V12" s="215"/>
      <c r="W12" s="215"/>
      <c r="X12" s="216"/>
      <c r="Y12" s="214"/>
      <c r="Z12" s="215"/>
      <c r="AA12" s="215"/>
      <c r="AB12" s="215"/>
      <c r="AC12" s="215"/>
      <c r="AD12" s="215"/>
      <c r="AE12" s="215"/>
      <c r="AF12" s="215"/>
      <c r="AG12" s="215"/>
      <c r="AH12" s="215"/>
      <c r="AI12" s="215"/>
      <c r="AJ12" s="215"/>
      <c r="AK12" s="215"/>
      <c r="AL12" s="215"/>
      <c r="AM12" s="215"/>
      <c r="AN12" s="216"/>
      <c r="AO12" s="211" t="s">
        <v>16</v>
      </c>
      <c r="AP12" s="212"/>
      <c r="AQ12" s="212"/>
      <c r="AR12" s="212"/>
      <c r="AS12" s="212"/>
      <c r="AT12" s="212"/>
      <c r="AU12" s="212"/>
      <c r="AV12" s="212"/>
      <c r="AW12" s="212"/>
      <c r="AX12" s="212"/>
      <c r="AY12" s="212"/>
      <c r="AZ12" s="212"/>
      <c r="BA12" s="212"/>
      <c r="BB12" s="212"/>
      <c r="BC12" s="212"/>
      <c r="BD12" s="212"/>
      <c r="BE12" s="213"/>
      <c r="BF12" s="228" t="s">
        <v>15</v>
      </c>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30"/>
      <c r="DI12" s="214"/>
      <c r="DJ12" s="215"/>
      <c r="DK12" s="215"/>
      <c r="DL12" s="215"/>
      <c r="DM12" s="215"/>
      <c r="DN12" s="215"/>
      <c r="DO12" s="215"/>
      <c r="DP12" s="215"/>
      <c r="DQ12" s="215"/>
      <c r="DR12" s="215"/>
      <c r="DS12" s="215"/>
      <c r="DT12" s="215"/>
      <c r="DU12" s="215"/>
      <c r="DV12" s="215"/>
      <c r="DW12" s="215"/>
      <c r="DX12" s="216"/>
      <c r="DY12" s="214"/>
      <c r="DZ12" s="215"/>
      <c r="EA12" s="215"/>
      <c r="EB12" s="215"/>
      <c r="EC12" s="215"/>
      <c r="ED12" s="215"/>
      <c r="EE12" s="215"/>
      <c r="EF12" s="215"/>
      <c r="EG12" s="215"/>
      <c r="EH12" s="215"/>
      <c r="EI12" s="215"/>
      <c r="EJ12" s="215"/>
      <c r="EK12" s="215"/>
      <c r="EL12" s="215"/>
      <c r="EM12" s="215"/>
      <c r="EN12" s="216"/>
      <c r="EO12" s="214"/>
      <c r="EP12" s="215"/>
      <c r="EQ12" s="215"/>
      <c r="ER12" s="215"/>
      <c r="ES12" s="215"/>
      <c r="ET12" s="215"/>
      <c r="EU12" s="215"/>
      <c r="EV12" s="215"/>
      <c r="EW12" s="215"/>
      <c r="EX12" s="215"/>
      <c r="EY12" s="215"/>
      <c r="EZ12" s="215"/>
      <c r="FA12" s="215"/>
      <c r="FB12" s="215"/>
      <c r="FC12" s="215"/>
      <c r="FD12" s="215"/>
      <c r="FE12" s="216"/>
    </row>
    <row r="13" spans="1:161" s="3" customFormat="1" ht="39.75" customHeight="1" x14ac:dyDescent="0.2">
      <c r="A13" s="217"/>
      <c r="B13" s="218"/>
      <c r="C13" s="218"/>
      <c r="D13" s="218"/>
      <c r="E13" s="218"/>
      <c r="F13" s="219"/>
      <c r="G13" s="217"/>
      <c r="H13" s="218"/>
      <c r="I13" s="218"/>
      <c r="J13" s="218"/>
      <c r="K13" s="218"/>
      <c r="L13" s="218"/>
      <c r="M13" s="218"/>
      <c r="N13" s="218"/>
      <c r="O13" s="218"/>
      <c r="P13" s="218"/>
      <c r="Q13" s="218"/>
      <c r="R13" s="218"/>
      <c r="S13" s="218"/>
      <c r="T13" s="218"/>
      <c r="U13" s="218"/>
      <c r="V13" s="218"/>
      <c r="W13" s="218"/>
      <c r="X13" s="219"/>
      <c r="Y13" s="217"/>
      <c r="Z13" s="218"/>
      <c r="AA13" s="218"/>
      <c r="AB13" s="218"/>
      <c r="AC13" s="218"/>
      <c r="AD13" s="218"/>
      <c r="AE13" s="21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9"/>
      <c r="BF13" s="220" t="s">
        <v>18</v>
      </c>
      <c r="BG13" s="220"/>
      <c r="BH13" s="220"/>
      <c r="BI13" s="220"/>
      <c r="BJ13" s="220"/>
      <c r="BK13" s="220"/>
      <c r="BL13" s="220"/>
      <c r="BM13" s="220"/>
      <c r="BN13" s="220"/>
      <c r="BO13" s="220"/>
      <c r="BP13" s="220"/>
      <c r="BQ13" s="220"/>
      <c r="BR13" s="220"/>
      <c r="BS13" s="220"/>
      <c r="BT13" s="220"/>
      <c r="BU13" s="220"/>
      <c r="BV13" s="220"/>
      <c r="BW13" s="220"/>
      <c r="BX13" s="220" t="s">
        <v>19</v>
      </c>
      <c r="BY13" s="220"/>
      <c r="BZ13" s="220"/>
      <c r="CA13" s="220"/>
      <c r="CB13" s="220"/>
      <c r="CC13" s="220"/>
      <c r="CD13" s="220"/>
      <c r="CE13" s="220"/>
      <c r="CF13" s="220"/>
      <c r="CG13" s="220"/>
      <c r="CH13" s="220"/>
      <c r="CI13" s="220"/>
      <c r="CJ13" s="220"/>
      <c r="CK13" s="220"/>
      <c r="CL13" s="220"/>
      <c r="CM13" s="220"/>
      <c r="CN13" s="220"/>
      <c r="CO13" s="220"/>
      <c r="CP13" s="220"/>
      <c r="CQ13" s="220" t="s">
        <v>20</v>
      </c>
      <c r="CR13" s="220"/>
      <c r="CS13" s="220"/>
      <c r="CT13" s="220"/>
      <c r="CU13" s="220"/>
      <c r="CV13" s="220"/>
      <c r="CW13" s="220"/>
      <c r="CX13" s="220"/>
      <c r="CY13" s="220"/>
      <c r="CZ13" s="220"/>
      <c r="DA13" s="220"/>
      <c r="DB13" s="220"/>
      <c r="DC13" s="220"/>
      <c r="DD13" s="220"/>
      <c r="DE13" s="220"/>
      <c r="DF13" s="220"/>
      <c r="DG13" s="220"/>
      <c r="DH13" s="220"/>
      <c r="DI13" s="217"/>
      <c r="DJ13" s="218"/>
      <c r="DK13" s="218"/>
      <c r="DL13" s="218"/>
      <c r="DM13" s="218"/>
      <c r="DN13" s="218"/>
      <c r="DO13" s="218"/>
      <c r="DP13" s="218"/>
      <c r="DQ13" s="218"/>
      <c r="DR13" s="218"/>
      <c r="DS13" s="218"/>
      <c r="DT13" s="218"/>
      <c r="DU13" s="218"/>
      <c r="DV13" s="218"/>
      <c r="DW13" s="218"/>
      <c r="DX13" s="219"/>
      <c r="DY13" s="217"/>
      <c r="DZ13" s="218"/>
      <c r="EA13" s="218"/>
      <c r="EB13" s="218"/>
      <c r="EC13" s="218"/>
      <c r="ED13" s="218"/>
      <c r="EE13" s="218"/>
      <c r="EF13" s="218"/>
      <c r="EG13" s="218"/>
      <c r="EH13" s="218"/>
      <c r="EI13" s="218"/>
      <c r="EJ13" s="218"/>
      <c r="EK13" s="218"/>
      <c r="EL13" s="218"/>
      <c r="EM13" s="218"/>
      <c r="EN13" s="219"/>
      <c r="EO13" s="217"/>
      <c r="EP13" s="218"/>
      <c r="EQ13" s="218"/>
      <c r="ER13" s="218"/>
      <c r="ES13" s="218"/>
      <c r="ET13" s="218"/>
      <c r="EU13" s="218"/>
      <c r="EV13" s="218"/>
      <c r="EW13" s="218"/>
      <c r="EX13" s="218"/>
      <c r="EY13" s="218"/>
      <c r="EZ13" s="218"/>
      <c r="FA13" s="218"/>
      <c r="FB13" s="218"/>
      <c r="FC13" s="218"/>
      <c r="FD13" s="218"/>
      <c r="FE13" s="219"/>
    </row>
    <row r="14" spans="1:161" s="4" customFormat="1" x14ac:dyDescent="0.2">
      <c r="A14" s="221">
        <v>1</v>
      </c>
      <c r="B14" s="221"/>
      <c r="C14" s="221"/>
      <c r="D14" s="221"/>
      <c r="E14" s="221"/>
      <c r="F14" s="221"/>
      <c r="G14" s="221">
        <v>2</v>
      </c>
      <c r="H14" s="221"/>
      <c r="I14" s="221"/>
      <c r="J14" s="221"/>
      <c r="K14" s="221"/>
      <c r="L14" s="221"/>
      <c r="M14" s="221"/>
      <c r="N14" s="221"/>
      <c r="O14" s="221"/>
      <c r="P14" s="221"/>
      <c r="Q14" s="221"/>
      <c r="R14" s="221"/>
      <c r="S14" s="221"/>
      <c r="T14" s="221"/>
      <c r="U14" s="221"/>
      <c r="V14" s="221"/>
      <c r="W14" s="221"/>
      <c r="X14" s="221"/>
      <c r="Y14" s="221">
        <v>3</v>
      </c>
      <c r="Z14" s="221"/>
      <c r="AA14" s="221"/>
      <c r="AB14" s="221"/>
      <c r="AC14" s="221"/>
      <c r="AD14" s="221"/>
      <c r="AE14" s="221"/>
      <c r="AF14" s="221"/>
      <c r="AG14" s="221"/>
      <c r="AH14" s="221"/>
      <c r="AI14" s="221"/>
      <c r="AJ14" s="221"/>
      <c r="AK14" s="221"/>
      <c r="AL14" s="221"/>
      <c r="AM14" s="221"/>
      <c r="AN14" s="221"/>
      <c r="AO14" s="221">
        <v>4</v>
      </c>
      <c r="AP14" s="221"/>
      <c r="AQ14" s="221"/>
      <c r="AR14" s="221"/>
      <c r="AS14" s="221"/>
      <c r="AT14" s="221"/>
      <c r="AU14" s="221"/>
      <c r="AV14" s="221"/>
      <c r="AW14" s="221"/>
      <c r="AX14" s="221"/>
      <c r="AY14" s="221"/>
      <c r="AZ14" s="221"/>
      <c r="BA14" s="221"/>
      <c r="BB14" s="221"/>
      <c r="BC14" s="221"/>
      <c r="BD14" s="221"/>
      <c r="BE14" s="221"/>
      <c r="BF14" s="221">
        <v>5</v>
      </c>
      <c r="BG14" s="221"/>
      <c r="BH14" s="221"/>
      <c r="BI14" s="221"/>
      <c r="BJ14" s="221"/>
      <c r="BK14" s="221"/>
      <c r="BL14" s="221"/>
      <c r="BM14" s="221"/>
      <c r="BN14" s="221"/>
      <c r="BO14" s="221"/>
      <c r="BP14" s="221"/>
      <c r="BQ14" s="221"/>
      <c r="BR14" s="221"/>
      <c r="BS14" s="221"/>
      <c r="BT14" s="221"/>
      <c r="BU14" s="221"/>
      <c r="BV14" s="221"/>
      <c r="BW14" s="221"/>
      <c r="BX14" s="221">
        <v>6</v>
      </c>
      <c r="BY14" s="221"/>
      <c r="BZ14" s="221"/>
      <c r="CA14" s="221"/>
      <c r="CB14" s="221"/>
      <c r="CC14" s="221"/>
      <c r="CD14" s="221"/>
      <c r="CE14" s="221"/>
      <c r="CF14" s="221"/>
      <c r="CG14" s="221"/>
      <c r="CH14" s="221"/>
      <c r="CI14" s="221"/>
      <c r="CJ14" s="221"/>
      <c r="CK14" s="221"/>
      <c r="CL14" s="221"/>
      <c r="CM14" s="221"/>
      <c r="CN14" s="221"/>
      <c r="CO14" s="221"/>
      <c r="CP14" s="221"/>
      <c r="CQ14" s="221">
        <v>7</v>
      </c>
      <c r="CR14" s="221"/>
      <c r="CS14" s="221"/>
      <c r="CT14" s="221"/>
      <c r="CU14" s="221"/>
      <c r="CV14" s="221"/>
      <c r="CW14" s="221"/>
      <c r="CX14" s="221"/>
      <c r="CY14" s="221"/>
      <c r="CZ14" s="221"/>
      <c r="DA14" s="221"/>
      <c r="DB14" s="221"/>
      <c r="DC14" s="221"/>
      <c r="DD14" s="221"/>
      <c r="DE14" s="221"/>
      <c r="DF14" s="221"/>
      <c r="DG14" s="221"/>
      <c r="DH14" s="221"/>
      <c r="DI14" s="221">
        <v>8</v>
      </c>
      <c r="DJ14" s="221"/>
      <c r="DK14" s="221"/>
      <c r="DL14" s="221"/>
      <c r="DM14" s="221"/>
      <c r="DN14" s="221"/>
      <c r="DO14" s="221"/>
      <c r="DP14" s="221"/>
      <c r="DQ14" s="221"/>
      <c r="DR14" s="221"/>
      <c r="DS14" s="221"/>
      <c r="DT14" s="221"/>
      <c r="DU14" s="221"/>
      <c r="DV14" s="221"/>
      <c r="DW14" s="221"/>
      <c r="DX14" s="221"/>
      <c r="DY14" s="221">
        <v>9</v>
      </c>
      <c r="DZ14" s="221"/>
      <c r="EA14" s="221"/>
      <c r="EB14" s="221"/>
      <c r="EC14" s="221"/>
      <c r="ED14" s="221"/>
      <c r="EE14" s="221"/>
      <c r="EF14" s="221"/>
      <c r="EG14" s="221"/>
      <c r="EH14" s="221"/>
      <c r="EI14" s="221"/>
      <c r="EJ14" s="221"/>
      <c r="EK14" s="221"/>
      <c r="EL14" s="221"/>
      <c r="EM14" s="221"/>
      <c r="EN14" s="221"/>
      <c r="EO14" s="221">
        <v>10</v>
      </c>
      <c r="EP14" s="221"/>
      <c r="EQ14" s="221"/>
      <c r="ER14" s="221"/>
      <c r="ES14" s="221"/>
      <c r="ET14" s="221"/>
      <c r="EU14" s="221"/>
      <c r="EV14" s="221"/>
      <c r="EW14" s="221"/>
      <c r="EX14" s="221"/>
      <c r="EY14" s="221"/>
      <c r="EZ14" s="221"/>
      <c r="FA14" s="221"/>
      <c r="FB14" s="221"/>
      <c r="FC14" s="221"/>
      <c r="FD14" s="221"/>
      <c r="FE14" s="221"/>
    </row>
    <row r="15" spans="1:161" s="5" customFormat="1" ht="24.75" customHeight="1" x14ac:dyDescent="0.2">
      <c r="A15" s="222" t="s">
        <v>42</v>
      </c>
      <c r="B15" s="222"/>
      <c r="C15" s="222"/>
      <c r="D15" s="222"/>
      <c r="E15" s="222"/>
      <c r="F15" s="222"/>
      <c r="G15" s="226" t="s">
        <v>234</v>
      </c>
      <c r="H15" s="226"/>
      <c r="I15" s="226"/>
      <c r="J15" s="226"/>
      <c r="K15" s="226"/>
      <c r="L15" s="226"/>
      <c r="M15" s="226"/>
      <c r="N15" s="226"/>
      <c r="O15" s="226"/>
      <c r="P15" s="226"/>
      <c r="Q15" s="226"/>
      <c r="R15" s="226"/>
      <c r="S15" s="226"/>
      <c r="T15" s="226"/>
      <c r="U15" s="226"/>
      <c r="V15" s="226"/>
      <c r="W15" s="226"/>
      <c r="X15" s="226"/>
      <c r="Y15" s="185">
        <v>1</v>
      </c>
      <c r="Z15" s="224"/>
      <c r="AA15" s="224"/>
      <c r="AB15" s="224"/>
      <c r="AC15" s="224"/>
      <c r="AD15" s="224"/>
      <c r="AE15" s="224"/>
      <c r="AF15" s="224"/>
      <c r="AG15" s="224"/>
      <c r="AH15" s="224"/>
      <c r="AI15" s="224"/>
      <c r="AJ15" s="224"/>
      <c r="AK15" s="224"/>
      <c r="AL15" s="224"/>
      <c r="AM15" s="224"/>
      <c r="AN15" s="225"/>
      <c r="AO15" s="188">
        <f t="shared" ref="AO15:AO22" si="0">BF15+BX15+CQ15</f>
        <v>38883.599999999999</v>
      </c>
      <c r="AP15" s="189"/>
      <c r="AQ15" s="189"/>
      <c r="AR15" s="189"/>
      <c r="AS15" s="189"/>
      <c r="AT15" s="189"/>
      <c r="AU15" s="189"/>
      <c r="AV15" s="189"/>
      <c r="AW15" s="189"/>
      <c r="AX15" s="189"/>
      <c r="AY15" s="189"/>
      <c r="AZ15" s="189"/>
      <c r="BA15" s="189"/>
      <c r="BB15" s="189"/>
      <c r="BC15" s="189"/>
      <c r="BD15" s="189"/>
      <c r="BE15" s="190"/>
      <c r="BF15" s="209">
        <v>27774</v>
      </c>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v>11109.6</v>
      </c>
      <c r="CR15" s="209"/>
      <c r="CS15" s="209"/>
      <c r="CT15" s="209"/>
      <c r="CU15" s="209"/>
      <c r="CV15" s="209"/>
      <c r="CW15" s="209"/>
      <c r="CX15" s="209"/>
      <c r="CY15" s="209"/>
      <c r="CZ15" s="209"/>
      <c r="DA15" s="209"/>
      <c r="DB15" s="209"/>
      <c r="DC15" s="209"/>
      <c r="DD15" s="209"/>
      <c r="DE15" s="209"/>
      <c r="DF15" s="209"/>
      <c r="DG15" s="209"/>
      <c r="DH15" s="209"/>
      <c r="DI15" s="192">
        <f>AO15*1%*12</f>
        <v>4666.0320000000002</v>
      </c>
      <c r="DJ15" s="193"/>
      <c r="DK15" s="193"/>
      <c r="DL15" s="193"/>
      <c r="DM15" s="193"/>
      <c r="DN15" s="193"/>
      <c r="DO15" s="193"/>
      <c r="DP15" s="193"/>
      <c r="DQ15" s="193"/>
      <c r="DR15" s="193"/>
      <c r="DS15" s="193"/>
      <c r="DT15" s="193"/>
      <c r="DU15" s="193"/>
      <c r="DV15" s="193"/>
      <c r="DW15" s="193"/>
      <c r="DX15" s="194"/>
      <c r="DY15" s="192">
        <f>AO15*5%*12</f>
        <v>23330.16</v>
      </c>
      <c r="DZ15" s="186"/>
      <c r="EA15" s="186"/>
      <c r="EB15" s="186"/>
      <c r="EC15" s="186"/>
      <c r="ED15" s="186"/>
      <c r="EE15" s="186"/>
      <c r="EF15" s="186"/>
      <c r="EG15" s="186"/>
      <c r="EH15" s="186"/>
      <c r="EI15" s="186"/>
      <c r="EJ15" s="186"/>
      <c r="EK15" s="186"/>
      <c r="EL15" s="186"/>
      <c r="EM15" s="186"/>
      <c r="EN15" s="187"/>
      <c r="EO15" s="210">
        <f t="shared" ref="EO15:EO20" si="1">(AO15*12)+(DI15*12)+DY15</f>
        <v>545925.74399999995</v>
      </c>
      <c r="EP15" s="210"/>
      <c r="EQ15" s="210"/>
      <c r="ER15" s="210"/>
      <c r="ES15" s="210"/>
      <c r="ET15" s="210"/>
      <c r="EU15" s="210"/>
      <c r="EV15" s="210"/>
      <c r="EW15" s="210"/>
      <c r="EX15" s="210"/>
      <c r="EY15" s="210"/>
      <c r="EZ15" s="210"/>
      <c r="FA15" s="210"/>
      <c r="FB15" s="210"/>
      <c r="FC15" s="210"/>
      <c r="FD15" s="210"/>
      <c r="FE15" s="210"/>
    </row>
    <row r="16" spans="1:161" s="5" customFormat="1" ht="27.75" customHeight="1" x14ac:dyDescent="0.2">
      <c r="A16" s="222" t="s">
        <v>52</v>
      </c>
      <c r="B16" s="222"/>
      <c r="C16" s="222"/>
      <c r="D16" s="222"/>
      <c r="E16" s="222"/>
      <c r="F16" s="222"/>
      <c r="G16" s="226" t="s">
        <v>235</v>
      </c>
      <c r="H16" s="226"/>
      <c r="I16" s="226"/>
      <c r="J16" s="226"/>
      <c r="K16" s="226"/>
      <c r="L16" s="226"/>
      <c r="M16" s="226"/>
      <c r="N16" s="226"/>
      <c r="O16" s="226"/>
      <c r="P16" s="226"/>
      <c r="Q16" s="226"/>
      <c r="R16" s="226"/>
      <c r="S16" s="226"/>
      <c r="T16" s="226"/>
      <c r="U16" s="226"/>
      <c r="V16" s="226"/>
      <c r="W16" s="226"/>
      <c r="X16" s="226"/>
      <c r="Y16" s="185">
        <v>3</v>
      </c>
      <c r="Z16" s="224"/>
      <c r="AA16" s="224"/>
      <c r="AB16" s="224"/>
      <c r="AC16" s="224"/>
      <c r="AD16" s="224"/>
      <c r="AE16" s="224"/>
      <c r="AF16" s="224"/>
      <c r="AG16" s="224"/>
      <c r="AH16" s="224"/>
      <c r="AI16" s="224"/>
      <c r="AJ16" s="224"/>
      <c r="AK16" s="224"/>
      <c r="AL16" s="224"/>
      <c r="AM16" s="224"/>
      <c r="AN16" s="225"/>
      <c r="AO16" s="188">
        <f t="shared" si="0"/>
        <v>63742.36</v>
      </c>
      <c r="AP16" s="189"/>
      <c r="AQ16" s="189"/>
      <c r="AR16" s="189"/>
      <c r="AS16" s="189"/>
      <c r="AT16" s="189"/>
      <c r="AU16" s="189"/>
      <c r="AV16" s="189"/>
      <c r="AW16" s="189"/>
      <c r="AX16" s="189"/>
      <c r="AY16" s="189"/>
      <c r="AZ16" s="189"/>
      <c r="BA16" s="189"/>
      <c r="BB16" s="189"/>
      <c r="BC16" s="189"/>
      <c r="BD16" s="189"/>
      <c r="BE16" s="190"/>
      <c r="BF16" s="209">
        <v>43744.75</v>
      </c>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v>19997.61</v>
      </c>
      <c r="CR16" s="209"/>
      <c r="CS16" s="209"/>
      <c r="CT16" s="209"/>
      <c r="CU16" s="209"/>
      <c r="CV16" s="209"/>
      <c r="CW16" s="209"/>
      <c r="CX16" s="209"/>
      <c r="CY16" s="209"/>
      <c r="CZ16" s="209"/>
      <c r="DA16" s="209"/>
      <c r="DB16" s="209"/>
      <c r="DC16" s="209"/>
      <c r="DD16" s="209"/>
      <c r="DE16" s="209"/>
      <c r="DF16" s="209"/>
      <c r="DG16" s="209"/>
      <c r="DH16" s="209"/>
      <c r="DI16" s="192">
        <f t="shared" ref="DI16:DI18" si="2">AO16*1%*12</f>
        <v>7649.0831999999991</v>
      </c>
      <c r="DJ16" s="193"/>
      <c r="DK16" s="193"/>
      <c r="DL16" s="193"/>
      <c r="DM16" s="193"/>
      <c r="DN16" s="193"/>
      <c r="DO16" s="193"/>
      <c r="DP16" s="193"/>
      <c r="DQ16" s="193"/>
      <c r="DR16" s="193"/>
      <c r="DS16" s="193"/>
      <c r="DT16" s="193"/>
      <c r="DU16" s="193"/>
      <c r="DV16" s="193"/>
      <c r="DW16" s="193"/>
      <c r="DX16" s="194"/>
      <c r="DY16" s="192">
        <f t="shared" ref="DY16:DY18" si="3">AO16*5%*12</f>
        <v>38245.416000000005</v>
      </c>
      <c r="DZ16" s="186"/>
      <c r="EA16" s="186"/>
      <c r="EB16" s="186"/>
      <c r="EC16" s="186"/>
      <c r="ED16" s="186"/>
      <c r="EE16" s="186"/>
      <c r="EF16" s="186"/>
      <c r="EG16" s="186"/>
      <c r="EH16" s="186"/>
      <c r="EI16" s="186"/>
      <c r="EJ16" s="186"/>
      <c r="EK16" s="186"/>
      <c r="EL16" s="186"/>
      <c r="EM16" s="186"/>
      <c r="EN16" s="187"/>
      <c r="EO16" s="210">
        <f t="shared" si="1"/>
        <v>894942.73439999996</v>
      </c>
      <c r="EP16" s="210"/>
      <c r="EQ16" s="210"/>
      <c r="ER16" s="210"/>
      <c r="ES16" s="210"/>
      <c r="ET16" s="210"/>
      <c r="EU16" s="210"/>
      <c r="EV16" s="210"/>
      <c r="EW16" s="210"/>
      <c r="EX16" s="210"/>
      <c r="EY16" s="210"/>
      <c r="EZ16" s="210"/>
      <c r="FA16" s="210"/>
      <c r="FB16" s="210"/>
      <c r="FC16" s="210"/>
      <c r="FD16" s="210"/>
      <c r="FE16" s="210"/>
    </row>
    <row r="17" spans="1:170" s="5" customFormat="1" ht="24.75" customHeight="1" x14ac:dyDescent="0.2">
      <c r="A17" s="255" t="s">
        <v>109</v>
      </c>
      <c r="B17" s="186"/>
      <c r="C17" s="186"/>
      <c r="D17" s="186"/>
      <c r="E17" s="186"/>
      <c r="F17" s="187"/>
      <c r="G17" s="264" t="s">
        <v>239</v>
      </c>
      <c r="H17" s="240"/>
      <c r="I17" s="240"/>
      <c r="J17" s="240"/>
      <c r="K17" s="240"/>
      <c r="L17" s="240"/>
      <c r="M17" s="240"/>
      <c r="N17" s="240"/>
      <c r="O17" s="240"/>
      <c r="P17" s="240"/>
      <c r="Q17" s="240"/>
      <c r="R17" s="240"/>
      <c r="S17" s="240"/>
      <c r="T17" s="240"/>
      <c r="U17" s="240"/>
      <c r="V17" s="240"/>
      <c r="W17" s="240"/>
      <c r="X17" s="241"/>
      <c r="Y17" s="185">
        <v>35.020000000000003</v>
      </c>
      <c r="Z17" s="186"/>
      <c r="AA17" s="186"/>
      <c r="AB17" s="186"/>
      <c r="AC17" s="186"/>
      <c r="AD17" s="186"/>
      <c r="AE17" s="186"/>
      <c r="AF17" s="186"/>
      <c r="AG17" s="186"/>
      <c r="AH17" s="186"/>
      <c r="AI17" s="186"/>
      <c r="AJ17" s="186"/>
      <c r="AK17" s="186"/>
      <c r="AL17" s="186"/>
      <c r="AM17" s="186"/>
      <c r="AN17" s="187"/>
      <c r="AO17" s="188">
        <f t="shared" si="0"/>
        <v>824584.11</v>
      </c>
      <c r="AP17" s="189"/>
      <c r="AQ17" s="189"/>
      <c r="AR17" s="189"/>
      <c r="AS17" s="189"/>
      <c r="AT17" s="189"/>
      <c r="AU17" s="189"/>
      <c r="AV17" s="189"/>
      <c r="AW17" s="189"/>
      <c r="AX17" s="189"/>
      <c r="AY17" s="189"/>
      <c r="AZ17" s="189"/>
      <c r="BA17" s="189"/>
      <c r="BB17" s="189"/>
      <c r="BC17" s="189"/>
      <c r="BD17" s="189"/>
      <c r="BE17" s="190"/>
      <c r="BF17" s="191">
        <v>468508.28</v>
      </c>
      <c r="BG17" s="186"/>
      <c r="BH17" s="186"/>
      <c r="BI17" s="186"/>
      <c r="BJ17" s="186"/>
      <c r="BK17" s="186"/>
      <c r="BL17" s="186"/>
      <c r="BM17" s="186"/>
      <c r="BN17" s="186"/>
      <c r="BO17" s="186"/>
      <c r="BP17" s="186"/>
      <c r="BQ17" s="186"/>
      <c r="BR17" s="186"/>
      <c r="BS17" s="186"/>
      <c r="BT17" s="186"/>
      <c r="BU17" s="186"/>
      <c r="BV17" s="186"/>
      <c r="BW17" s="187"/>
      <c r="BX17" s="191">
        <v>106107.2</v>
      </c>
      <c r="BY17" s="186"/>
      <c r="BZ17" s="186"/>
      <c r="CA17" s="186"/>
      <c r="CB17" s="186"/>
      <c r="CC17" s="186"/>
      <c r="CD17" s="186"/>
      <c r="CE17" s="186"/>
      <c r="CF17" s="186"/>
      <c r="CG17" s="186"/>
      <c r="CH17" s="186"/>
      <c r="CI17" s="186"/>
      <c r="CJ17" s="186"/>
      <c r="CK17" s="186"/>
      <c r="CL17" s="186"/>
      <c r="CM17" s="186"/>
      <c r="CN17" s="186"/>
      <c r="CO17" s="186"/>
      <c r="CP17" s="187"/>
      <c r="CQ17" s="191">
        <v>249968.63</v>
      </c>
      <c r="CR17" s="186"/>
      <c r="CS17" s="186"/>
      <c r="CT17" s="186"/>
      <c r="CU17" s="186"/>
      <c r="CV17" s="186"/>
      <c r="CW17" s="186"/>
      <c r="CX17" s="186"/>
      <c r="CY17" s="186"/>
      <c r="CZ17" s="186"/>
      <c r="DA17" s="186"/>
      <c r="DB17" s="186"/>
      <c r="DC17" s="186"/>
      <c r="DD17" s="186"/>
      <c r="DE17" s="186"/>
      <c r="DF17" s="186"/>
      <c r="DG17" s="186"/>
      <c r="DH17" s="187"/>
      <c r="DI17" s="192">
        <f t="shared" si="2"/>
        <v>98950.093200000003</v>
      </c>
      <c r="DJ17" s="193"/>
      <c r="DK17" s="193"/>
      <c r="DL17" s="193"/>
      <c r="DM17" s="193"/>
      <c r="DN17" s="193"/>
      <c r="DO17" s="193"/>
      <c r="DP17" s="193"/>
      <c r="DQ17" s="193"/>
      <c r="DR17" s="193"/>
      <c r="DS17" s="193"/>
      <c r="DT17" s="193"/>
      <c r="DU17" s="193"/>
      <c r="DV17" s="193"/>
      <c r="DW17" s="193"/>
      <c r="DX17" s="194"/>
      <c r="DY17" s="192">
        <f>AO17*5%*12</f>
        <v>494750.46600000001</v>
      </c>
      <c r="DZ17" s="186"/>
      <c r="EA17" s="186"/>
      <c r="EB17" s="186"/>
      <c r="EC17" s="186"/>
      <c r="ED17" s="186"/>
      <c r="EE17" s="186"/>
      <c r="EF17" s="186"/>
      <c r="EG17" s="186"/>
      <c r="EH17" s="186"/>
      <c r="EI17" s="186"/>
      <c r="EJ17" s="186"/>
      <c r="EK17" s="186"/>
      <c r="EL17" s="186"/>
      <c r="EM17" s="186"/>
      <c r="EN17" s="187"/>
      <c r="EO17" s="210">
        <f>(AO17*12)+(DI17*12)+DY17-447200.9-608688.48</f>
        <v>10521271.5244</v>
      </c>
      <c r="EP17" s="210"/>
      <c r="EQ17" s="210"/>
      <c r="ER17" s="210"/>
      <c r="ES17" s="210"/>
      <c r="ET17" s="210"/>
      <c r="EU17" s="210"/>
      <c r="EV17" s="210"/>
      <c r="EW17" s="210"/>
      <c r="EX17" s="210"/>
      <c r="EY17" s="210"/>
      <c r="EZ17" s="210"/>
      <c r="FA17" s="210"/>
      <c r="FB17" s="210"/>
      <c r="FC17" s="210"/>
      <c r="FD17" s="210"/>
      <c r="FE17" s="210"/>
    </row>
    <row r="18" spans="1:170" s="5" customFormat="1" ht="25.5" customHeight="1" x14ac:dyDescent="0.2">
      <c r="A18" s="222" t="s">
        <v>208</v>
      </c>
      <c r="B18" s="222"/>
      <c r="C18" s="222"/>
      <c r="D18" s="222"/>
      <c r="E18" s="222"/>
      <c r="F18" s="222"/>
      <c r="G18" s="226" t="s">
        <v>238</v>
      </c>
      <c r="H18" s="226"/>
      <c r="I18" s="226"/>
      <c r="J18" s="226"/>
      <c r="K18" s="226"/>
      <c r="L18" s="226"/>
      <c r="M18" s="226"/>
      <c r="N18" s="226"/>
      <c r="O18" s="226"/>
      <c r="P18" s="226"/>
      <c r="Q18" s="226"/>
      <c r="R18" s="226"/>
      <c r="S18" s="226"/>
      <c r="T18" s="226"/>
      <c r="U18" s="226"/>
      <c r="V18" s="226"/>
      <c r="W18" s="226"/>
      <c r="X18" s="226"/>
      <c r="Y18" s="185"/>
      <c r="Z18" s="224"/>
      <c r="AA18" s="224"/>
      <c r="AB18" s="224"/>
      <c r="AC18" s="224"/>
      <c r="AD18" s="224"/>
      <c r="AE18" s="224"/>
      <c r="AF18" s="224"/>
      <c r="AG18" s="224"/>
      <c r="AH18" s="224"/>
      <c r="AI18" s="224"/>
      <c r="AJ18" s="224"/>
      <c r="AK18" s="224"/>
      <c r="AL18" s="224"/>
      <c r="AM18" s="224"/>
      <c r="AN18" s="225"/>
      <c r="AO18" s="188">
        <f t="shared" si="0"/>
        <v>0</v>
      </c>
      <c r="AP18" s="189"/>
      <c r="AQ18" s="189"/>
      <c r="AR18" s="189"/>
      <c r="AS18" s="189"/>
      <c r="AT18" s="189"/>
      <c r="AU18" s="189"/>
      <c r="AV18" s="189"/>
      <c r="AW18" s="189"/>
      <c r="AX18" s="189"/>
      <c r="AY18" s="189"/>
      <c r="AZ18" s="189"/>
      <c r="BA18" s="189"/>
      <c r="BB18" s="189"/>
      <c r="BC18" s="189"/>
      <c r="BD18" s="189"/>
      <c r="BE18" s="190"/>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192">
        <f t="shared" si="2"/>
        <v>0</v>
      </c>
      <c r="DJ18" s="193"/>
      <c r="DK18" s="193"/>
      <c r="DL18" s="193"/>
      <c r="DM18" s="193"/>
      <c r="DN18" s="193"/>
      <c r="DO18" s="193"/>
      <c r="DP18" s="193"/>
      <c r="DQ18" s="193"/>
      <c r="DR18" s="193"/>
      <c r="DS18" s="193"/>
      <c r="DT18" s="193"/>
      <c r="DU18" s="193"/>
      <c r="DV18" s="193"/>
      <c r="DW18" s="193"/>
      <c r="DX18" s="194"/>
      <c r="DY18" s="192">
        <f t="shared" si="3"/>
        <v>0</v>
      </c>
      <c r="DZ18" s="186"/>
      <c r="EA18" s="186"/>
      <c r="EB18" s="186"/>
      <c r="EC18" s="186"/>
      <c r="ED18" s="186"/>
      <c r="EE18" s="186"/>
      <c r="EF18" s="186"/>
      <c r="EG18" s="186"/>
      <c r="EH18" s="186"/>
      <c r="EI18" s="186"/>
      <c r="EJ18" s="186"/>
      <c r="EK18" s="186"/>
      <c r="EL18" s="186"/>
      <c r="EM18" s="186"/>
      <c r="EN18" s="187"/>
      <c r="EO18" s="210">
        <f t="shared" si="1"/>
        <v>0</v>
      </c>
      <c r="EP18" s="210"/>
      <c r="EQ18" s="210"/>
      <c r="ER18" s="210"/>
      <c r="ES18" s="210"/>
      <c r="ET18" s="210"/>
      <c r="EU18" s="210"/>
      <c r="EV18" s="210"/>
      <c r="EW18" s="210"/>
      <c r="EX18" s="210"/>
      <c r="EY18" s="210"/>
      <c r="EZ18" s="210"/>
      <c r="FA18" s="210"/>
      <c r="FB18" s="210"/>
      <c r="FC18" s="210"/>
      <c r="FD18" s="210"/>
      <c r="FE18" s="210"/>
    </row>
    <row r="19" spans="1:170" s="5" customFormat="1" ht="30" customHeight="1" x14ac:dyDescent="0.2">
      <c r="A19" s="222" t="s">
        <v>209</v>
      </c>
      <c r="B19" s="223"/>
      <c r="C19" s="223"/>
      <c r="D19" s="223"/>
      <c r="E19" s="223"/>
      <c r="F19" s="223"/>
      <c r="G19" s="239" t="s">
        <v>707</v>
      </c>
      <c r="H19" s="240"/>
      <c r="I19" s="240"/>
      <c r="J19" s="240"/>
      <c r="K19" s="240"/>
      <c r="L19" s="240"/>
      <c r="M19" s="240"/>
      <c r="N19" s="240"/>
      <c r="O19" s="240"/>
      <c r="P19" s="240"/>
      <c r="Q19" s="240"/>
      <c r="R19" s="240"/>
      <c r="S19" s="240"/>
      <c r="T19" s="240"/>
      <c r="U19" s="240"/>
      <c r="V19" s="240"/>
      <c r="W19" s="240"/>
      <c r="X19" s="241"/>
      <c r="Y19" s="185">
        <v>1.5</v>
      </c>
      <c r="Z19" s="186"/>
      <c r="AA19" s="186"/>
      <c r="AB19" s="186"/>
      <c r="AC19" s="186"/>
      <c r="AD19" s="186"/>
      <c r="AE19" s="186"/>
      <c r="AF19" s="186"/>
      <c r="AG19" s="186"/>
      <c r="AH19" s="186"/>
      <c r="AI19" s="186"/>
      <c r="AJ19" s="186"/>
      <c r="AK19" s="186"/>
      <c r="AL19" s="186"/>
      <c r="AM19" s="186"/>
      <c r="AN19" s="187"/>
      <c r="AO19" s="188">
        <f t="shared" si="0"/>
        <v>61710</v>
      </c>
      <c r="AP19" s="189"/>
      <c r="AQ19" s="189"/>
      <c r="AR19" s="189"/>
      <c r="AS19" s="189"/>
      <c r="AT19" s="189"/>
      <c r="AU19" s="189"/>
      <c r="AV19" s="189"/>
      <c r="AW19" s="189"/>
      <c r="AX19" s="189"/>
      <c r="AY19" s="189"/>
      <c r="AZ19" s="189"/>
      <c r="BA19" s="189"/>
      <c r="BB19" s="189"/>
      <c r="BC19" s="189"/>
      <c r="BD19" s="189"/>
      <c r="BE19" s="190"/>
      <c r="BF19" s="191">
        <v>17439.5</v>
      </c>
      <c r="BG19" s="186"/>
      <c r="BH19" s="186"/>
      <c r="BI19" s="186"/>
      <c r="BJ19" s="186"/>
      <c r="BK19" s="186"/>
      <c r="BL19" s="186"/>
      <c r="BM19" s="186"/>
      <c r="BN19" s="186"/>
      <c r="BO19" s="186"/>
      <c r="BP19" s="186"/>
      <c r="BQ19" s="186"/>
      <c r="BR19" s="186"/>
      <c r="BS19" s="186"/>
      <c r="BT19" s="186"/>
      <c r="BU19" s="186"/>
      <c r="BV19" s="186"/>
      <c r="BW19" s="187"/>
      <c r="BX19" s="191">
        <v>40793.35</v>
      </c>
      <c r="BY19" s="186"/>
      <c r="BZ19" s="186"/>
      <c r="CA19" s="186"/>
      <c r="CB19" s="186"/>
      <c r="CC19" s="186"/>
      <c r="CD19" s="186"/>
      <c r="CE19" s="186"/>
      <c r="CF19" s="186"/>
      <c r="CG19" s="186"/>
      <c r="CH19" s="186"/>
      <c r="CI19" s="186"/>
      <c r="CJ19" s="186"/>
      <c r="CK19" s="186"/>
      <c r="CL19" s="186"/>
      <c r="CM19" s="186"/>
      <c r="CN19" s="186"/>
      <c r="CO19" s="186"/>
      <c r="CP19" s="187"/>
      <c r="CQ19" s="191">
        <v>3477.15</v>
      </c>
      <c r="CR19" s="186"/>
      <c r="CS19" s="186"/>
      <c r="CT19" s="186"/>
      <c r="CU19" s="186"/>
      <c r="CV19" s="186"/>
      <c r="CW19" s="186"/>
      <c r="CX19" s="186"/>
      <c r="CY19" s="186"/>
      <c r="CZ19" s="186"/>
      <c r="DA19" s="186"/>
      <c r="DB19" s="186"/>
      <c r="DC19" s="186"/>
      <c r="DD19" s="186"/>
      <c r="DE19" s="186"/>
      <c r="DF19" s="186"/>
      <c r="DG19" s="186"/>
      <c r="DH19" s="187"/>
      <c r="DI19" s="192"/>
      <c r="DJ19" s="193"/>
      <c r="DK19" s="193"/>
      <c r="DL19" s="193"/>
      <c r="DM19" s="193"/>
      <c r="DN19" s="193"/>
      <c r="DO19" s="193"/>
      <c r="DP19" s="193"/>
      <c r="DQ19" s="193"/>
      <c r="DR19" s="193"/>
      <c r="DS19" s="193"/>
      <c r="DT19" s="193"/>
      <c r="DU19" s="193"/>
      <c r="DV19" s="193"/>
      <c r="DW19" s="193"/>
      <c r="DX19" s="194"/>
      <c r="DY19" s="192"/>
      <c r="DZ19" s="186"/>
      <c r="EA19" s="186"/>
      <c r="EB19" s="186"/>
      <c r="EC19" s="186"/>
      <c r="ED19" s="186"/>
      <c r="EE19" s="186"/>
      <c r="EF19" s="186"/>
      <c r="EG19" s="186"/>
      <c r="EH19" s="186"/>
      <c r="EI19" s="186"/>
      <c r="EJ19" s="186"/>
      <c r="EK19" s="186"/>
      <c r="EL19" s="186"/>
      <c r="EM19" s="186"/>
      <c r="EN19" s="187"/>
      <c r="EO19" s="210">
        <f t="shared" si="1"/>
        <v>740520</v>
      </c>
      <c r="EP19" s="210"/>
      <c r="EQ19" s="210"/>
      <c r="ER19" s="210"/>
      <c r="ES19" s="210"/>
      <c r="ET19" s="210"/>
      <c r="EU19" s="210"/>
      <c r="EV19" s="210"/>
      <c r="EW19" s="210"/>
      <c r="EX19" s="210"/>
      <c r="EY19" s="210"/>
      <c r="EZ19" s="210"/>
      <c r="FA19" s="210"/>
      <c r="FB19" s="210"/>
      <c r="FC19" s="210"/>
      <c r="FD19" s="210"/>
      <c r="FE19" s="210"/>
    </row>
    <row r="20" spans="1:170" s="5" customFormat="1" ht="28.5" customHeight="1" x14ac:dyDescent="0.2">
      <c r="A20" s="222" t="s">
        <v>210</v>
      </c>
      <c r="B20" s="223"/>
      <c r="C20" s="223"/>
      <c r="D20" s="223"/>
      <c r="E20" s="223"/>
      <c r="F20" s="223"/>
      <c r="G20" s="239" t="s">
        <v>200</v>
      </c>
      <c r="H20" s="240"/>
      <c r="I20" s="240"/>
      <c r="J20" s="240"/>
      <c r="K20" s="240"/>
      <c r="L20" s="240"/>
      <c r="M20" s="240"/>
      <c r="N20" s="240"/>
      <c r="O20" s="240"/>
      <c r="P20" s="240"/>
      <c r="Q20" s="240"/>
      <c r="R20" s="240"/>
      <c r="S20" s="240"/>
      <c r="T20" s="240"/>
      <c r="U20" s="240"/>
      <c r="V20" s="240"/>
      <c r="W20" s="240"/>
      <c r="X20" s="241"/>
      <c r="Y20" s="185">
        <v>5.5</v>
      </c>
      <c r="Z20" s="186"/>
      <c r="AA20" s="186"/>
      <c r="AB20" s="186"/>
      <c r="AC20" s="186"/>
      <c r="AD20" s="186"/>
      <c r="AE20" s="186"/>
      <c r="AF20" s="186"/>
      <c r="AG20" s="186"/>
      <c r="AH20" s="186"/>
      <c r="AI20" s="186"/>
      <c r="AJ20" s="186"/>
      <c r="AK20" s="186"/>
      <c r="AL20" s="186"/>
      <c r="AM20" s="186"/>
      <c r="AN20" s="187"/>
      <c r="AO20" s="188">
        <f t="shared" si="0"/>
        <v>123420</v>
      </c>
      <c r="AP20" s="189"/>
      <c r="AQ20" s="189"/>
      <c r="AR20" s="189"/>
      <c r="AS20" s="189"/>
      <c r="AT20" s="189"/>
      <c r="AU20" s="189"/>
      <c r="AV20" s="189"/>
      <c r="AW20" s="189"/>
      <c r="AX20" s="189"/>
      <c r="AY20" s="189"/>
      <c r="AZ20" s="189"/>
      <c r="BA20" s="189"/>
      <c r="BB20" s="189"/>
      <c r="BC20" s="189"/>
      <c r="BD20" s="189"/>
      <c r="BE20" s="190"/>
      <c r="BF20" s="191">
        <v>26449.5</v>
      </c>
      <c r="BG20" s="186"/>
      <c r="BH20" s="186"/>
      <c r="BI20" s="186"/>
      <c r="BJ20" s="186"/>
      <c r="BK20" s="186"/>
      <c r="BL20" s="186"/>
      <c r="BM20" s="186"/>
      <c r="BN20" s="186"/>
      <c r="BO20" s="186"/>
      <c r="BP20" s="186"/>
      <c r="BQ20" s="186"/>
      <c r="BR20" s="186"/>
      <c r="BS20" s="186"/>
      <c r="BT20" s="186"/>
      <c r="BU20" s="186"/>
      <c r="BV20" s="186"/>
      <c r="BW20" s="187"/>
      <c r="BX20" s="191">
        <v>96970.5</v>
      </c>
      <c r="BY20" s="186"/>
      <c r="BZ20" s="186"/>
      <c r="CA20" s="186"/>
      <c r="CB20" s="186"/>
      <c r="CC20" s="186"/>
      <c r="CD20" s="186"/>
      <c r="CE20" s="186"/>
      <c r="CF20" s="186"/>
      <c r="CG20" s="186"/>
      <c r="CH20" s="186"/>
      <c r="CI20" s="186"/>
      <c r="CJ20" s="186"/>
      <c r="CK20" s="186"/>
      <c r="CL20" s="186"/>
      <c r="CM20" s="186"/>
      <c r="CN20" s="186"/>
      <c r="CO20" s="186"/>
      <c r="CP20" s="187"/>
      <c r="CQ20" s="191"/>
      <c r="CR20" s="186"/>
      <c r="CS20" s="186"/>
      <c r="CT20" s="186"/>
      <c r="CU20" s="186"/>
      <c r="CV20" s="186"/>
      <c r="CW20" s="186"/>
      <c r="CX20" s="186"/>
      <c r="CY20" s="186"/>
      <c r="CZ20" s="186"/>
      <c r="DA20" s="186"/>
      <c r="DB20" s="186"/>
      <c r="DC20" s="186"/>
      <c r="DD20" s="186"/>
      <c r="DE20" s="186"/>
      <c r="DF20" s="186"/>
      <c r="DG20" s="186"/>
      <c r="DH20" s="187"/>
      <c r="DI20" s="192"/>
      <c r="DJ20" s="193"/>
      <c r="DK20" s="193"/>
      <c r="DL20" s="193"/>
      <c r="DM20" s="193"/>
      <c r="DN20" s="193"/>
      <c r="DO20" s="193"/>
      <c r="DP20" s="193"/>
      <c r="DQ20" s="193"/>
      <c r="DR20" s="193"/>
      <c r="DS20" s="193"/>
      <c r="DT20" s="193"/>
      <c r="DU20" s="193"/>
      <c r="DV20" s="193"/>
      <c r="DW20" s="193"/>
      <c r="DX20" s="194"/>
      <c r="DY20" s="192"/>
      <c r="DZ20" s="186"/>
      <c r="EA20" s="186"/>
      <c r="EB20" s="186"/>
      <c r="EC20" s="186"/>
      <c r="ED20" s="186"/>
      <c r="EE20" s="186"/>
      <c r="EF20" s="186"/>
      <c r="EG20" s="186"/>
      <c r="EH20" s="186"/>
      <c r="EI20" s="186"/>
      <c r="EJ20" s="186"/>
      <c r="EK20" s="186"/>
      <c r="EL20" s="186"/>
      <c r="EM20" s="186"/>
      <c r="EN20" s="187"/>
      <c r="EO20" s="210">
        <f t="shared" si="1"/>
        <v>1481040</v>
      </c>
      <c r="EP20" s="210"/>
      <c r="EQ20" s="210"/>
      <c r="ER20" s="210"/>
      <c r="ES20" s="210"/>
      <c r="ET20" s="210"/>
      <c r="EU20" s="210"/>
      <c r="EV20" s="210"/>
      <c r="EW20" s="210"/>
      <c r="EX20" s="210"/>
      <c r="EY20" s="210"/>
      <c r="EZ20" s="210"/>
      <c r="FA20" s="210"/>
      <c r="FB20" s="210"/>
      <c r="FC20" s="210"/>
      <c r="FD20" s="210"/>
      <c r="FE20" s="210"/>
    </row>
    <row r="21" spans="1:170" s="144" customFormat="1" ht="28.5" customHeight="1" x14ac:dyDescent="0.2">
      <c r="A21" s="267"/>
      <c r="B21" s="268"/>
      <c r="C21" s="268"/>
      <c r="D21" s="268"/>
      <c r="E21" s="268"/>
      <c r="F21" s="268"/>
      <c r="G21" s="196" t="s">
        <v>658</v>
      </c>
      <c r="H21" s="197"/>
      <c r="I21" s="197"/>
      <c r="J21" s="197"/>
      <c r="K21" s="197"/>
      <c r="L21" s="197"/>
      <c r="M21" s="197"/>
      <c r="N21" s="197"/>
      <c r="O21" s="197"/>
      <c r="P21" s="197"/>
      <c r="Q21" s="197"/>
      <c r="R21" s="197"/>
      <c r="S21" s="197"/>
      <c r="T21" s="197"/>
      <c r="U21" s="197"/>
      <c r="V21" s="197"/>
      <c r="W21" s="197"/>
      <c r="X21" s="198"/>
      <c r="Y21" s="199"/>
      <c r="Z21" s="200"/>
      <c r="AA21" s="200"/>
      <c r="AB21" s="200"/>
      <c r="AC21" s="200"/>
      <c r="AD21" s="200"/>
      <c r="AE21" s="200"/>
      <c r="AF21" s="200"/>
      <c r="AG21" s="200"/>
      <c r="AH21" s="200"/>
      <c r="AI21" s="200"/>
      <c r="AJ21" s="200"/>
      <c r="AK21" s="200"/>
      <c r="AL21" s="200"/>
      <c r="AM21" s="200"/>
      <c r="AN21" s="201"/>
      <c r="AO21" s="202"/>
      <c r="AP21" s="203"/>
      <c r="AQ21" s="203"/>
      <c r="AR21" s="203"/>
      <c r="AS21" s="203"/>
      <c r="AT21" s="203"/>
      <c r="AU21" s="203"/>
      <c r="AV21" s="203"/>
      <c r="AW21" s="203"/>
      <c r="AX21" s="203"/>
      <c r="AY21" s="203"/>
      <c r="AZ21" s="203"/>
      <c r="BA21" s="203"/>
      <c r="BB21" s="203"/>
      <c r="BC21" s="203"/>
      <c r="BD21" s="203"/>
      <c r="BE21" s="204"/>
      <c r="BF21" s="202"/>
      <c r="BG21" s="200"/>
      <c r="BH21" s="200"/>
      <c r="BI21" s="200"/>
      <c r="BJ21" s="200"/>
      <c r="BK21" s="200"/>
      <c r="BL21" s="200"/>
      <c r="BM21" s="200"/>
      <c r="BN21" s="200"/>
      <c r="BO21" s="200"/>
      <c r="BP21" s="200"/>
      <c r="BQ21" s="200"/>
      <c r="BR21" s="200"/>
      <c r="BS21" s="200"/>
      <c r="BT21" s="200"/>
      <c r="BU21" s="200"/>
      <c r="BV21" s="200"/>
      <c r="BW21" s="201"/>
      <c r="BX21" s="202"/>
      <c r="BY21" s="200"/>
      <c r="BZ21" s="200"/>
      <c r="CA21" s="200"/>
      <c r="CB21" s="200"/>
      <c r="CC21" s="200"/>
      <c r="CD21" s="200"/>
      <c r="CE21" s="200"/>
      <c r="CF21" s="200"/>
      <c r="CG21" s="200"/>
      <c r="CH21" s="200"/>
      <c r="CI21" s="200"/>
      <c r="CJ21" s="200"/>
      <c r="CK21" s="200"/>
      <c r="CL21" s="200"/>
      <c r="CM21" s="200"/>
      <c r="CN21" s="200"/>
      <c r="CO21" s="200"/>
      <c r="CP21" s="201"/>
      <c r="CQ21" s="202"/>
      <c r="CR21" s="200"/>
      <c r="CS21" s="200"/>
      <c r="CT21" s="200"/>
      <c r="CU21" s="200"/>
      <c r="CV21" s="200"/>
      <c r="CW21" s="200"/>
      <c r="CX21" s="200"/>
      <c r="CY21" s="200"/>
      <c r="CZ21" s="200"/>
      <c r="DA21" s="200"/>
      <c r="DB21" s="200"/>
      <c r="DC21" s="200"/>
      <c r="DD21" s="200"/>
      <c r="DE21" s="200"/>
      <c r="DF21" s="200"/>
      <c r="DG21" s="200"/>
      <c r="DH21" s="201"/>
      <c r="DI21" s="192"/>
      <c r="DJ21" s="193"/>
      <c r="DK21" s="193"/>
      <c r="DL21" s="193"/>
      <c r="DM21" s="193"/>
      <c r="DN21" s="193"/>
      <c r="DO21" s="193"/>
      <c r="DP21" s="193"/>
      <c r="DQ21" s="193"/>
      <c r="DR21" s="193"/>
      <c r="DS21" s="193"/>
      <c r="DT21" s="193"/>
      <c r="DU21" s="193"/>
      <c r="DV21" s="193"/>
      <c r="DW21" s="193"/>
      <c r="DX21" s="194"/>
      <c r="DY21" s="205"/>
      <c r="DZ21" s="206"/>
      <c r="EA21" s="206"/>
      <c r="EB21" s="206"/>
      <c r="EC21" s="206"/>
      <c r="ED21" s="206"/>
      <c r="EE21" s="206"/>
      <c r="EF21" s="206"/>
      <c r="EG21" s="206"/>
      <c r="EH21" s="206"/>
      <c r="EI21" s="206"/>
      <c r="EJ21" s="206"/>
      <c r="EK21" s="206"/>
      <c r="EL21" s="206"/>
      <c r="EM21" s="206"/>
      <c r="EN21" s="207"/>
      <c r="EO21" s="208">
        <f>SUM(EO15:EO20)</f>
        <v>14183700.002799999</v>
      </c>
      <c r="EP21" s="208"/>
      <c r="EQ21" s="208"/>
      <c r="ER21" s="208"/>
      <c r="ES21" s="208"/>
      <c r="ET21" s="208"/>
      <c r="EU21" s="208"/>
      <c r="EV21" s="208"/>
      <c r="EW21" s="208"/>
      <c r="EX21" s="208"/>
      <c r="EY21" s="208"/>
      <c r="EZ21" s="208"/>
      <c r="FA21" s="208"/>
      <c r="FB21" s="208"/>
      <c r="FC21" s="208"/>
      <c r="FD21" s="208"/>
      <c r="FE21" s="208"/>
    </row>
    <row r="22" spans="1:170" s="5" customFormat="1" ht="39.75" customHeight="1" x14ac:dyDescent="0.2">
      <c r="A22" s="222" t="s">
        <v>211</v>
      </c>
      <c r="B22" s="223"/>
      <c r="C22" s="223"/>
      <c r="D22" s="223"/>
      <c r="E22" s="223"/>
      <c r="F22" s="223"/>
      <c r="G22" s="239" t="s">
        <v>776</v>
      </c>
      <c r="H22" s="240"/>
      <c r="I22" s="240"/>
      <c r="J22" s="240"/>
      <c r="K22" s="240"/>
      <c r="L22" s="240"/>
      <c r="M22" s="240"/>
      <c r="N22" s="240"/>
      <c r="O22" s="240"/>
      <c r="P22" s="240"/>
      <c r="Q22" s="240"/>
      <c r="R22" s="240"/>
      <c r="S22" s="240"/>
      <c r="T22" s="240"/>
      <c r="U22" s="240"/>
      <c r="V22" s="240"/>
      <c r="W22" s="240"/>
      <c r="X22" s="241"/>
      <c r="Y22" s="185">
        <v>11</v>
      </c>
      <c r="Z22" s="186"/>
      <c r="AA22" s="186"/>
      <c r="AB22" s="186"/>
      <c r="AC22" s="186"/>
      <c r="AD22" s="186"/>
      <c r="AE22" s="186"/>
      <c r="AF22" s="186"/>
      <c r="AG22" s="186"/>
      <c r="AH22" s="186"/>
      <c r="AI22" s="186"/>
      <c r="AJ22" s="186"/>
      <c r="AK22" s="186"/>
      <c r="AL22" s="186"/>
      <c r="AM22" s="186"/>
      <c r="AN22" s="187"/>
      <c r="AO22" s="188">
        <f t="shared" si="0"/>
        <v>337059.98</v>
      </c>
      <c r="AP22" s="189"/>
      <c r="AQ22" s="189"/>
      <c r="AR22" s="189"/>
      <c r="AS22" s="189"/>
      <c r="AT22" s="189"/>
      <c r="AU22" s="189"/>
      <c r="AV22" s="189"/>
      <c r="AW22" s="189"/>
      <c r="AX22" s="189"/>
      <c r="AY22" s="189"/>
      <c r="AZ22" s="189"/>
      <c r="BA22" s="189"/>
      <c r="BB22" s="189"/>
      <c r="BC22" s="189"/>
      <c r="BD22" s="189"/>
      <c r="BE22" s="190"/>
      <c r="BF22" s="191">
        <v>78777</v>
      </c>
      <c r="BG22" s="186"/>
      <c r="BH22" s="186"/>
      <c r="BI22" s="186"/>
      <c r="BJ22" s="186"/>
      <c r="BK22" s="186"/>
      <c r="BL22" s="186"/>
      <c r="BM22" s="186"/>
      <c r="BN22" s="186"/>
      <c r="BO22" s="186"/>
      <c r="BP22" s="186"/>
      <c r="BQ22" s="186"/>
      <c r="BR22" s="186"/>
      <c r="BS22" s="186"/>
      <c r="BT22" s="186"/>
      <c r="BU22" s="186"/>
      <c r="BV22" s="186"/>
      <c r="BW22" s="187"/>
      <c r="BX22" s="191">
        <v>258282.98</v>
      </c>
      <c r="BY22" s="186"/>
      <c r="BZ22" s="186"/>
      <c r="CA22" s="186"/>
      <c r="CB22" s="186"/>
      <c r="CC22" s="186"/>
      <c r="CD22" s="186"/>
      <c r="CE22" s="186"/>
      <c r="CF22" s="186"/>
      <c r="CG22" s="186"/>
      <c r="CH22" s="186"/>
      <c r="CI22" s="186"/>
      <c r="CJ22" s="186"/>
      <c r="CK22" s="186"/>
      <c r="CL22" s="186"/>
      <c r="CM22" s="186"/>
      <c r="CN22" s="186"/>
      <c r="CO22" s="186"/>
      <c r="CP22" s="187"/>
      <c r="CQ22" s="191"/>
      <c r="CR22" s="186"/>
      <c r="CS22" s="186"/>
      <c r="CT22" s="186"/>
      <c r="CU22" s="186"/>
      <c r="CV22" s="186"/>
      <c r="CW22" s="186"/>
      <c r="CX22" s="186"/>
      <c r="CY22" s="186"/>
      <c r="CZ22" s="186"/>
      <c r="DA22" s="186"/>
      <c r="DB22" s="186"/>
      <c r="DC22" s="186"/>
      <c r="DD22" s="186"/>
      <c r="DE22" s="186"/>
      <c r="DF22" s="186"/>
      <c r="DG22" s="186"/>
      <c r="DH22" s="187"/>
      <c r="DI22" s="192">
        <f t="shared" ref="DI22:DI23" si="4">AO22*1%</f>
        <v>3370.5998</v>
      </c>
      <c r="DJ22" s="193"/>
      <c r="DK22" s="193"/>
      <c r="DL22" s="193"/>
      <c r="DM22" s="193"/>
      <c r="DN22" s="193"/>
      <c r="DO22" s="193"/>
      <c r="DP22" s="193"/>
      <c r="DQ22" s="193"/>
      <c r="DR22" s="193"/>
      <c r="DS22" s="193"/>
      <c r="DT22" s="193"/>
      <c r="DU22" s="193"/>
      <c r="DV22" s="193"/>
      <c r="DW22" s="193"/>
      <c r="DX22" s="194"/>
      <c r="DY22" s="192">
        <f>AO22*5%*12</f>
        <v>202235.98800000001</v>
      </c>
      <c r="DZ22" s="186"/>
      <c r="EA22" s="186"/>
      <c r="EB22" s="186"/>
      <c r="EC22" s="186"/>
      <c r="ED22" s="186"/>
      <c r="EE22" s="186"/>
      <c r="EF22" s="186"/>
      <c r="EG22" s="186"/>
      <c r="EH22" s="186"/>
      <c r="EI22" s="186"/>
      <c r="EJ22" s="186"/>
      <c r="EK22" s="186"/>
      <c r="EL22" s="186"/>
      <c r="EM22" s="186"/>
      <c r="EN22" s="187"/>
      <c r="EO22" s="195">
        <f>(AO22*12)+(DI22*12)+DY22-1296502.95</f>
        <v>2990899.9956</v>
      </c>
      <c r="EP22" s="195"/>
      <c r="EQ22" s="195"/>
      <c r="ER22" s="195"/>
      <c r="ES22" s="195"/>
      <c r="ET22" s="195"/>
      <c r="EU22" s="195"/>
      <c r="EV22" s="195"/>
      <c r="EW22" s="195"/>
      <c r="EX22" s="195"/>
      <c r="EY22" s="195"/>
      <c r="EZ22" s="195"/>
      <c r="FA22" s="195"/>
      <c r="FB22" s="195"/>
      <c r="FC22" s="195"/>
      <c r="FD22" s="195"/>
      <c r="FE22" s="195"/>
      <c r="FK22" s="266"/>
      <c r="FL22" s="266"/>
      <c r="FM22" s="266"/>
      <c r="FN22" s="266"/>
    </row>
    <row r="23" spans="1:170" s="5" customFormat="1" ht="39.75" customHeight="1" x14ac:dyDescent="0.2">
      <c r="A23" s="222"/>
      <c r="B23" s="223"/>
      <c r="C23" s="223"/>
      <c r="D23" s="223"/>
      <c r="E23" s="223"/>
      <c r="F23" s="223"/>
      <c r="G23" s="239"/>
      <c r="H23" s="240"/>
      <c r="I23" s="240"/>
      <c r="J23" s="240"/>
      <c r="K23" s="240"/>
      <c r="L23" s="240"/>
      <c r="M23" s="240"/>
      <c r="N23" s="240"/>
      <c r="O23" s="240"/>
      <c r="P23" s="240"/>
      <c r="Q23" s="240"/>
      <c r="R23" s="240"/>
      <c r="S23" s="240"/>
      <c r="T23" s="240"/>
      <c r="U23" s="240"/>
      <c r="V23" s="240"/>
      <c r="W23" s="240"/>
      <c r="X23" s="241"/>
      <c r="Y23" s="185"/>
      <c r="Z23" s="186"/>
      <c r="AA23" s="186"/>
      <c r="AB23" s="186"/>
      <c r="AC23" s="186"/>
      <c r="AD23" s="186"/>
      <c r="AE23" s="186"/>
      <c r="AF23" s="186"/>
      <c r="AG23" s="186"/>
      <c r="AH23" s="186"/>
      <c r="AI23" s="186"/>
      <c r="AJ23" s="186"/>
      <c r="AK23" s="186"/>
      <c r="AL23" s="186"/>
      <c r="AM23" s="186"/>
      <c r="AN23" s="187"/>
      <c r="AO23" s="188"/>
      <c r="AP23" s="189"/>
      <c r="AQ23" s="189"/>
      <c r="AR23" s="189"/>
      <c r="AS23" s="189"/>
      <c r="AT23" s="189"/>
      <c r="AU23" s="189"/>
      <c r="AV23" s="189"/>
      <c r="AW23" s="189"/>
      <c r="AX23" s="189"/>
      <c r="AY23" s="189"/>
      <c r="AZ23" s="189"/>
      <c r="BA23" s="189"/>
      <c r="BB23" s="189"/>
      <c r="BC23" s="189"/>
      <c r="BD23" s="189"/>
      <c r="BE23" s="190"/>
      <c r="BF23" s="191"/>
      <c r="BG23" s="186"/>
      <c r="BH23" s="186"/>
      <c r="BI23" s="186"/>
      <c r="BJ23" s="186"/>
      <c r="BK23" s="186"/>
      <c r="BL23" s="186"/>
      <c r="BM23" s="186"/>
      <c r="BN23" s="186"/>
      <c r="BO23" s="186"/>
      <c r="BP23" s="186"/>
      <c r="BQ23" s="186"/>
      <c r="BR23" s="186"/>
      <c r="BS23" s="186"/>
      <c r="BT23" s="186"/>
      <c r="BU23" s="186"/>
      <c r="BV23" s="186"/>
      <c r="BW23" s="187"/>
      <c r="BX23" s="191"/>
      <c r="BY23" s="186"/>
      <c r="BZ23" s="186"/>
      <c r="CA23" s="186"/>
      <c r="CB23" s="186"/>
      <c r="CC23" s="186"/>
      <c r="CD23" s="186"/>
      <c r="CE23" s="186"/>
      <c r="CF23" s="186"/>
      <c r="CG23" s="186"/>
      <c r="CH23" s="186"/>
      <c r="CI23" s="186"/>
      <c r="CJ23" s="186"/>
      <c r="CK23" s="186"/>
      <c r="CL23" s="186"/>
      <c r="CM23" s="186"/>
      <c r="CN23" s="186"/>
      <c r="CO23" s="186"/>
      <c r="CP23" s="187"/>
      <c r="CQ23" s="191"/>
      <c r="CR23" s="186"/>
      <c r="CS23" s="186"/>
      <c r="CT23" s="186"/>
      <c r="CU23" s="186"/>
      <c r="CV23" s="186"/>
      <c r="CW23" s="186"/>
      <c r="CX23" s="186"/>
      <c r="CY23" s="186"/>
      <c r="CZ23" s="186"/>
      <c r="DA23" s="186"/>
      <c r="DB23" s="186"/>
      <c r="DC23" s="186"/>
      <c r="DD23" s="186"/>
      <c r="DE23" s="186"/>
      <c r="DF23" s="186"/>
      <c r="DG23" s="186"/>
      <c r="DH23" s="187"/>
      <c r="DI23" s="192">
        <f t="shared" si="4"/>
        <v>0</v>
      </c>
      <c r="DJ23" s="193"/>
      <c r="DK23" s="193"/>
      <c r="DL23" s="193"/>
      <c r="DM23" s="193"/>
      <c r="DN23" s="193"/>
      <c r="DO23" s="193"/>
      <c r="DP23" s="193"/>
      <c r="DQ23" s="193"/>
      <c r="DR23" s="193"/>
      <c r="DS23" s="193"/>
      <c r="DT23" s="193"/>
      <c r="DU23" s="193"/>
      <c r="DV23" s="193"/>
      <c r="DW23" s="193"/>
      <c r="DX23" s="194"/>
      <c r="DY23" s="192"/>
      <c r="DZ23" s="186"/>
      <c r="EA23" s="186"/>
      <c r="EB23" s="186"/>
      <c r="EC23" s="186"/>
      <c r="ED23" s="186"/>
      <c r="EE23" s="186"/>
      <c r="EF23" s="186"/>
      <c r="EG23" s="186"/>
      <c r="EH23" s="186"/>
      <c r="EI23" s="186"/>
      <c r="EJ23" s="186"/>
      <c r="EK23" s="186"/>
      <c r="EL23" s="186"/>
      <c r="EM23" s="186"/>
      <c r="EN23" s="187"/>
      <c r="EO23" s="195">
        <f t="shared" ref="EO23" si="5">(AO23*12)+(DI23*12)+DY23</f>
        <v>0</v>
      </c>
      <c r="EP23" s="195"/>
      <c r="EQ23" s="195"/>
      <c r="ER23" s="195"/>
      <c r="ES23" s="195"/>
      <c r="ET23" s="195"/>
      <c r="EU23" s="195"/>
      <c r="EV23" s="195"/>
      <c r="EW23" s="195"/>
      <c r="EX23" s="195"/>
      <c r="EY23" s="195"/>
      <c r="EZ23" s="195"/>
      <c r="FA23" s="195"/>
      <c r="FB23" s="195"/>
      <c r="FC23" s="195"/>
      <c r="FD23" s="195"/>
      <c r="FE23" s="195"/>
      <c r="FK23" s="140"/>
      <c r="FL23" s="140"/>
      <c r="FM23" s="140"/>
      <c r="FN23" s="140"/>
    </row>
    <row r="24" spans="1:170" s="5" customFormat="1" ht="39.75" customHeight="1" x14ac:dyDescent="0.2">
      <c r="A24" s="255" t="s">
        <v>212</v>
      </c>
      <c r="B24" s="256"/>
      <c r="C24" s="256"/>
      <c r="D24" s="256"/>
      <c r="E24" s="256"/>
      <c r="F24" s="257"/>
      <c r="G24" s="261" t="s">
        <v>526</v>
      </c>
      <c r="H24" s="262"/>
      <c r="I24" s="262"/>
      <c r="J24" s="262"/>
      <c r="K24" s="262"/>
      <c r="L24" s="262"/>
      <c r="M24" s="262"/>
      <c r="N24" s="262"/>
      <c r="O24" s="262"/>
      <c r="P24" s="262"/>
      <c r="Q24" s="262"/>
      <c r="R24" s="262"/>
      <c r="S24" s="262"/>
      <c r="T24" s="262"/>
      <c r="U24" s="262"/>
      <c r="V24" s="262"/>
      <c r="W24" s="262"/>
      <c r="X24" s="263"/>
      <c r="Y24" s="252">
        <v>7.75</v>
      </c>
      <c r="Z24" s="253"/>
      <c r="AA24" s="253"/>
      <c r="AB24" s="253"/>
      <c r="AC24" s="253"/>
      <c r="AD24" s="253"/>
      <c r="AE24" s="253"/>
      <c r="AF24" s="253"/>
      <c r="AG24" s="253"/>
      <c r="AH24" s="253"/>
      <c r="AI24" s="253"/>
      <c r="AJ24" s="253"/>
      <c r="AK24" s="253"/>
      <c r="AL24" s="253"/>
      <c r="AM24" s="253"/>
      <c r="AN24" s="254"/>
      <c r="AO24" s="188">
        <f>BF24+BX24+CQ24</f>
        <v>154192.78</v>
      </c>
      <c r="AP24" s="189"/>
      <c r="AQ24" s="189"/>
      <c r="AR24" s="189"/>
      <c r="AS24" s="189"/>
      <c r="AT24" s="189"/>
      <c r="AU24" s="189"/>
      <c r="AV24" s="189"/>
      <c r="AW24" s="189"/>
      <c r="AX24" s="189"/>
      <c r="AY24" s="189"/>
      <c r="AZ24" s="189"/>
      <c r="BA24" s="189"/>
      <c r="BB24" s="189"/>
      <c r="BC24" s="189"/>
      <c r="BD24" s="189"/>
      <c r="BE24" s="190"/>
      <c r="BF24" s="191">
        <v>94973</v>
      </c>
      <c r="BG24" s="246"/>
      <c r="BH24" s="246"/>
      <c r="BI24" s="246"/>
      <c r="BJ24" s="246"/>
      <c r="BK24" s="246"/>
      <c r="BL24" s="246"/>
      <c r="BM24" s="246"/>
      <c r="BN24" s="246"/>
      <c r="BO24" s="246"/>
      <c r="BP24" s="246"/>
      <c r="BQ24" s="246"/>
      <c r="BR24" s="246"/>
      <c r="BS24" s="246"/>
      <c r="BT24" s="246"/>
      <c r="BU24" s="246"/>
      <c r="BV24" s="246"/>
      <c r="BW24" s="247"/>
      <c r="BX24" s="191">
        <v>9716.9</v>
      </c>
      <c r="BY24" s="246"/>
      <c r="BZ24" s="246"/>
      <c r="CA24" s="246"/>
      <c r="CB24" s="246"/>
      <c r="CC24" s="246"/>
      <c r="CD24" s="246"/>
      <c r="CE24" s="246"/>
      <c r="CF24" s="246"/>
      <c r="CG24" s="246"/>
      <c r="CH24" s="246"/>
      <c r="CI24" s="246"/>
      <c r="CJ24" s="246"/>
      <c r="CK24" s="246"/>
      <c r="CL24" s="246"/>
      <c r="CM24" s="246"/>
      <c r="CN24" s="246"/>
      <c r="CO24" s="246"/>
      <c r="CP24" s="247"/>
      <c r="CQ24" s="191">
        <v>49502.879999999997</v>
      </c>
      <c r="CR24" s="246"/>
      <c r="CS24" s="246"/>
      <c r="CT24" s="246"/>
      <c r="CU24" s="246"/>
      <c r="CV24" s="246"/>
      <c r="CW24" s="246"/>
      <c r="CX24" s="246"/>
      <c r="CY24" s="246"/>
      <c r="CZ24" s="246"/>
      <c r="DA24" s="246"/>
      <c r="DB24" s="246"/>
      <c r="DC24" s="246"/>
      <c r="DD24" s="246"/>
      <c r="DE24" s="246"/>
      <c r="DF24" s="246"/>
      <c r="DG24" s="246"/>
      <c r="DH24" s="247"/>
      <c r="DI24" s="192">
        <f>AO24*1%*12</f>
        <v>18503.133600000001</v>
      </c>
      <c r="DJ24" s="193"/>
      <c r="DK24" s="193"/>
      <c r="DL24" s="193"/>
      <c r="DM24" s="193"/>
      <c r="DN24" s="193"/>
      <c r="DO24" s="193"/>
      <c r="DP24" s="193"/>
      <c r="DQ24" s="193"/>
      <c r="DR24" s="193"/>
      <c r="DS24" s="193"/>
      <c r="DT24" s="193"/>
      <c r="DU24" s="193"/>
      <c r="DV24" s="193"/>
      <c r="DW24" s="193"/>
      <c r="DX24" s="194"/>
      <c r="DY24" s="192">
        <f>AO24*5%*12</f>
        <v>92515.668000000005</v>
      </c>
      <c r="DZ24" s="186"/>
      <c r="EA24" s="186"/>
      <c r="EB24" s="186"/>
      <c r="EC24" s="186"/>
      <c r="ED24" s="186"/>
      <c r="EE24" s="186"/>
      <c r="EF24" s="186"/>
      <c r="EG24" s="186"/>
      <c r="EH24" s="186"/>
      <c r="EI24" s="186"/>
      <c r="EJ24" s="186"/>
      <c r="EK24" s="186"/>
      <c r="EL24" s="186"/>
      <c r="EM24" s="186"/>
      <c r="EN24" s="187"/>
      <c r="EO24" s="210">
        <f>(AO24*12)+(DI24*12)+DY24+477808.73</f>
        <v>2642675.3611999997</v>
      </c>
      <c r="EP24" s="210"/>
      <c r="EQ24" s="210"/>
      <c r="ER24" s="210"/>
      <c r="ES24" s="210"/>
      <c r="ET24" s="210"/>
      <c r="EU24" s="210"/>
      <c r="EV24" s="210"/>
      <c r="EW24" s="210"/>
      <c r="EX24" s="210"/>
      <c r="EY24" s="210"/>
      <c r="EZ24" s="210"/>
      <c r="FA24" s="210"/>
      <c r="FB24" s="210"/>
      <c r="FC24" s="210"/>
      <c r="FD24" s="210"/>
      <c r="FE24" s="210"/>
      <c r="FK24" s="73"/>
      <c r="FL24" s="73"/>
      <c r="FM24" s="73"/>
      <c r="FN24" s="73"/>
    </row>
    <row r="25" spans="1:170" s="5" customFormat="1" ht="49.5" customHeight="1" x14ac:dyDescent="0.2">
      <c r="A25" s="255"/>
      <c r="B25" s="256"/>
      <c r="C25" s="256"/>
      <c r="D25" s="256"/>
      <c r="E25" s="256"/>
      <c r="F25" s="257"/>
      <c r="G25" s="261" t="s">
        <v>527</v>
      </c>
      <c r="H25" s="262"/>
      <c r="I25" s="262"/>
      <c r="J25" s="262"/>
      <c r="K25" s="262"/>
      <c r="L25" s="262"/>
      <c r="M25" s="262"/>
      <c r="N25" s="262"/>
      <c r="O25" s="262"/>
      <c r="P25" s="262"/>
      <c r="Q25" s="262"/>
      <c r="R25" s="262"/>
      <c r="S25" s="262"/>
      <c r="T25" s="262"/>
      <c r="U25" s="262"/>
      <c r="V25" s="262"/>
      <c r="W25" s="262"/>
      <c r="X25" s="263"/>
      <c r="Y25" s="252">
        <v>5</v>
      </c>
      <c r="Z25" s="253"/>
      <c r="AA25" s="253"/>
      <c r="AB25" s="253"/>
      <c r="AC25" s="253"/>
      <c r="AD25" s="253"/>
      <c r="AE25" s="253"/>
      <c r="AF25" s="253"/>
      <c r="AG25" s="253"/>
      <c r="AH25" s="253"/>
      <c r="AI25" s="253"/>
      <c r="AJ25" s="253"/>
      <c r="AK25" s="253"/>
      <c r="AL25" s="253"/>
      <c r="AM25" s="253"/>
      <c r="AN25" s="254"/>
      <c r="AO25" s="188">
        <f>BF25+BX25+CQ25</f>
        <v>87516</v>
      </c>
      <c r="AP25" s="189"/>
      <c r="AQ25" s="189"/>
      <c r="AR25" s="189"/>
      <c r="AS25" s="189"/>
      <c r="AT25" s="189"/>
      <c r="AU25" s="189"/>
      <c r="AV25" s="189"/>
      <c r="AW25" s="189"/>
      <c r="AX25" s="189"/>
      <c r="AY25" s="189"/>
      <c r="AZ25" s="189"/>
      <c r="BA25" s="189"/>
      <c r="BB25" s="189"/>
      <c r="BC25" s="189"/>
      <c r="BD25" s="189"/>
      <c r="BE25" s="190"/>
      <c r="BF25" s="191">
        <v>34218.6</v>
      </c>
      <c r="BG25" s="246"/>
      <c r="BH25" s="246"/>
      <c r="BI25" s="246"/>
      <c r="BJ25" s="246"/>
      <c r="BK25" s="246"/>
      <c r="BL25" s="246"/>
      <c r="BM25" s="246"/>
      <c r="BN25" s="246"/>
      <c r="BO25" s="246"/>
      <c r="BP25" s="246"/>
      <c r="BQ25" s="246"/>
      <c r="BR25" s="246"/>
      <c r="BS25" s="246"/>
      <c r="BT25" s="246"/>
      <c r="BU25" s="246"/>
      <c r="BV25" s="246"/>
      <c r="BW25" s="247"/>
      <c r="BX25" s="191">
        <v>48427.83</v>
      </c>
      <c r="BY25" s="246"/>
      <c r="BZ25" s="246"/>
      <c r="CA25" s="246"/>
      <c r="CB25" s="246"/>
      <c r="CC25" s="246"/>
      <c r="CD25" s="246"/>
      <c r="CE25" s="246"/>
      <c r="CF25" s="246"/>
      <c r="CG25" s="246"/>
      <c r="CH25" s="246"/>
      <c r="CI25" s="246"/>
      <c r="CJ25" s="246"/>
      <c r="CK25" s="246"/>
      <c r="CL25" s="246"/>
      <c r="CM25" s="246"/>
      <c r="CN25" s="246"/>
      <c r="CO25" s="246"/>
      <c r="CP25" s="247"/>
      <c r="CQ25" s="191">
        <v>4869.57</v>
      </c>
      <c r="CR25" s="246"/>
      <c r="CS25" s="246"/>
      <c r="CT25" s="246"/>
      <c r="CU25" s="246"/>
      <c r="CV25" s="246"/>
      <c r="CW25" s="246"/>
      <c r="CX25" s="246"/>
      <c r="CY25" s="246"/>
      <c r="CZ25" s="246"/>
      <c r="DA25" s="246"/>
      <c r="DB25" s="246"/>
      <c r="DC25" s="246"/>
      <c r="DD25" s="246"/>
      <c r="DE25" s="246"/>
      <c r="DF25" s="246"/>
      <c r="DG25" s="246"/>
      <c r="DH25" s="247"/>
      <c r="DI25" s="192">
        <f t="shared" ref="DI25" si="6">AO25*1%*12</f>
        <v>10501.92</v>
      </c>
      <c r="DJ25" s="193"/>
      <c r="DK25" s="193"/>
      <c r="DL25" s="193"/>
      <c r="DM25" s="193"/>
      <c r="DN25" s="193"/>
      <c r="DO25" s="193"/>
      <c r="DP25" s="193"/>
      <c r="DQ25" s="193"/>
      <c r="DR25" s="193"/>
      <c r="DS25" s="193"/>
      <c r="DT25" s="193"/>
      <c r="DU25" s="193"/>
      <c r="DV25" s="193"/>
      <c r="DW25" s="193"/>
      <c r="DX25" s="194"/>
      <c r="DY25" s="192">
        <f>AO25*5%*12</f>
        <v>52509.600000000006</v>
      </c>
      <c r="DZ25" s="186"/>
      <c r="EA25" s="186"/>
      <c r="EB25" s="186"/>
      <c r="EC25" s="186"/>
      <c r="ED25" s="186"/>
      <c r="EE25" s="186"/>
      <c r="EF25" s="186"/>
      <c r="EG25" s="186"/>
      <c r="EH25" s="186"/>
      <c r="EI25" s="186"/>
      <c r="EJ25" s="186"/>
      <c r="EK25" s="186"/>
      <c r="EL25" s="186"/>
      <c r="EM25" s="186"/>
      <c r="EN25" s="187"/>
      <c r="EO25" s="210">
        <f>(AO25*12)+(DI25*12)+DY25-22400</f>
        <v>1206324.6400000001</v>
      </c>
      <c r="EP25" s="210"/>
      <c r="EQ25" s="210"/>
      <c r="ER25" s="210"/>
      <c r="ES25" s="210"/>
      <c r="ET25" s="210"/>
      <c r="EU25" s="210"/>
      <c r="EV25" s="210"/>
      <c r="EW25" s="210"/>
      <c r="EX25" s="210"/>
      <c r="EY25" s="210"/>
      <c r="EZ25" s="210"/>
      <c r="FA25" s="210"/>
      <c r="FB25" s="210"/>
      <c r="FC25" s="210"/>
      <c r="FD25" s="210"/>
      <c r="FE25" s="210"/>
      <c r="FK25" s="73"/>
      <c r="FL25" s="73"/>
      <c r="FM25" s="73"/>
      <c r="FN25" s="73"/>
    </row>
    <row r="26" spans="1:170" s="5" customFormat="1" ht="39.75" customHeight="1" x14ac:dyDescent="0.2">
      <c r="A26" s="118"/>
      <c r="B26" s="119"/>
      <c r="C26" s="119"/>
      <c r="D26" s="119"/>
      <c r="E26" s="119"/>
      <c r="F26" s="120"/>
      <c r="G26" s="261" t="s">
        <v>657</v>
      </c>
      <c r="H26" s="262"/>
      <c r="I26" s="262"/>
      <c r="J26" s="262"/>
      <c r="K26" s="262"/>
      <c r="L26" s="262"/>
      <c r="M26" s="262"/>
      <c r="N26" s="262"/>
      <c r="O26" s="262"/>
      <c r="P26" s="262"/>
      <c r="Q26" s="262"/>
      <c r="R26" s="262"/>
      <c r="S26" s="262"/>
      <c r="T26" s="262"/>
      <c r="U26" s="262"/>
      <c r="V26" s="262"/>
      <c r="W26" s="262"/>
      <c r="X26" s="263"/>
      <c r="Y26" s="252"/>
      <c r="Z26" s="253"/>
      <c r="AA26" s="253"/>
      <c r="AB26" s="253"/>
      <c r="AC26" s="253"/>
      <c r="AD26" s="253"/>
      <c r="AE26" s="253"/>
      <c r="AF26" s="253"/>
      <c r="AG26" s="253"/>
      <c r="AH26" s="253"/>
      <c r="AI26" s="253"/>
      <c r="AJ26" s="253"/>
      <c r="AK26" s="253"/>
      <c r="AL26" s="253"/>
      <c r="AM26" s="253"/>
      <c r="AN26" s="254"/>
      <c r="AO26" s="188"/>
      <c r="AP26" s="189"/>
      <c r="AQ26" s="189"/>
      <c r="AR26" s="189"/>
      <c r="AS26" s="189"/>
      <c r="AT26" s="189"/>
      <c r="AU26" s="189"/>
      <c r="AV26" s="189"/>
      <c r="AW26" s="189"/>
      <c r="AX26" s="189"/>
      <c r="AY26" s="189"/>
      <c r="AZ26" s="189"/>
      <c r="BA26" s="189"/>
      <c r="BB26" s="189"/>
      <c r="BC26" s="189"/>
      <c r="BD26" s="189"/>
      <c r="BE26" s="190"/>
      <c r="BF26" s="191"/>
      <c r="BG26" s="246"/>
      <c r="BH26" s="246"/>
      <c r="BI26" s="246"/>
      <c r="BJ26" s="246"/>
      <c r="BK26" s="246"/>
      <c r="BL26" s="246"/>
      <c r="BM26" s="246"/>
      <c r="BN26" s="246"/>
      <c r="BO26" s="246"/>
      <c r="BP26" s="246"/>
      <c r="BQ26" s="246"/>
      <c r="BR26" s="246"/>
      <c r="BS26" s="246"/>
      <c r="BT26" s="246"/>
      <c r="BU26" s="246"/>
      <c r="BV26" s="246"/>
      <c r="BW26" s="247"/>
      <c r="BX26" s="191"/>
      <c r="BY26" s="246"/>
      <c r="BZ26" s="246"/>
      <c r="CA26" s="246"/>
      <c r="CB26" s="246"/>
      <c r="CC26" s="246"/>
      <c r="CD26" s="246"/>
      <c r="CE26" s="246"/>
      <c r="CF26" s="246"/>
      <c r="CG26" s="246"/>
      <c r="CH26" s="246"/>
      <c r="CI26" s="246"/>
      <c r="CJ26" s="246"/>
      <c r="CK26" s="246"/>
      <c r="CL26" s="246"/>
      <c r="CM26" s="246"/>
      <c r="CN26" s="246"/>
      <c r="CO26" s="246"/>
      <c r="CP26" s="247"/>
      <c r="CQ26" s="191"/>
      <c r="CR26" s="246"/>
      <c r="CS26" s="246"/>
      <c r="CT26" s="246"/>
      <c r="CU26" s="246"/>
      <c r="CV26" s="246"/>
      <c r="CW26" s="246"/>
      <c r="CX26" s="246"/>
      <c r="CY26" s="246"/>
      <c r="CZ26" s="246"/>
      <c r="DA26" s="246"/>
      <c r="DB26" s="246"/>
      <c r="DC26" s="246"/>
      <c r="DD26" s="246"/>
      <c r="DE26" s="246"/>
      <c r="DF26" s="246"/>
      <c r="DG26" s="246"/>
      <c r="DH26" s="247"/>
      <c r="DI26" s="192"/>
      <c r="DJ26" s="193"/>
      <c r="DK26" s="193"/>
      <c r="DL26" s="193"/>
      <c r="DM26" s="193"/>
      <c r="DN26" s="193"/>
      <c r="DO26" s="193"/>
      <c r="DP26" s="193"/>
      <c r="DQ26" s="193"/>
      <c r="DR26" s="193"/>
      <c r="DS26" s="193"/>
      <c r="DT26" s="193"/>
      <c r="DU26" s="193"/>
      <c r="DV26" s="193"/>
      <c r="DW26" s="193"/>
      <c r="DX26" s="194"/>
      <c r="DY26" s="192"/>
      <c r="DZ26" s="186"/>
      <c r="EA26" s="186"/>
      <c r="EB26" s="186"/>
      <c r="EC26" s="186"/>
      <c r="ED26" s="186"/>
      <c r="EE26" s="186"/>
      <c r="EF26" s="186"/>
      <c r="EG26" s="186"/>
      <c r="EH26" s="186"/>
      <c r="EI26" s="186"/>
      <c r="EJ26" s="186"/>
      <c r="EK26" s="186"/>
      <c r="EL26" s="186"/>
      <c r="EM26" s="186"/>
      <c r="EN26" s="187"/>
      <c r="EO26" s="210">
        <f>SUM(EO24:EO25)</f>
        <v>3849000.0011999998</v>
      </c>
      <c r="EP26" s="210"/>
      <c r="EQ26" s="210"/>
      <c r="ER26" s="210"/>
      <c r="ES26" s="210"/>
      <c r="ET26" s="210"/>
      <c r="EU26" s="210"/>
      <c r="EV26" s="210"/>
      <c r="EW26" s="210"/>
      <c r="EX26" s="210"/>
      <c r="EY26" s="210"/>
      <c r="EZ26" s="210"/>
      <c r="FA26" s="210"/>
      <c r="FB26" s="210"/>
      <c r="FC26" s="210"/>
      <c r="FD26" s="210"/>
      <c r="FE26" s="210"/>
      <c r="FK26" s="106"/>
      <c r="FL26" s="106"/>
      <c r="FM26" s="106"/>
      <c r="FN26" s="106"/>
    </row>
    <row r="27" spans="1:170" s="5" customFormat="1" ht="39.75" customHeight="1" x14ac:dyDescent="0.2">
      <c r="A27" s="255"/>
      <c r="B27" s="256"/>
      <c r="C27" s="256"/>
      <c r="D27" s="256"/>
      <c r="E27" s="256"/>
      <c r="F27" s="257"/>
      <c r="G27" s="258" t="s">
        <v>775</v>
      </c>
      <c r="H27" s="259"/>
      <c r="I27" s="259"/>
      <c r="J27" s="259"/>
      <c r="K27" s="259"/>
      <c r="L27" s="259"/>
      <c r="M27" s="259"/>
      <c r="N27" s="259"/>
      <c r="O27" s="259"/>
      <c r="P27" s="259"/>
      <c r="Q27" s="259"/>
      <c r="R27" s="259"/>
      <c r="S27" s="259"/>
      <c r="T27" s="259"/>
      <c r="U27" s="259"/>
      <c r="V27" s="259"/>
      <c r="W27" s="259"/>
      <c r="X27" s="260"/>
      <c r="Y27" s="185">
        <v>1.1000000000000001</v>
      </c>
      <c r="Z27" s="224"/>
      <c r="AA27" s="224"/>
      <c r="AB27" s="224"/>
      <c r="AC27" s="224"/>
      <c r="AD27" s="224"/>
      <c r="AE27" s="224"/>
      <c r="AF27" s="224"/>
      <c r="AG27" s="224"/>
      <c r="AH27" s="224"/>
      <c r="AI27" s="224"/>
      <c r="AJ27" s="224"/>
      <c r="AK27" s="224"/>
      <c r="AL27" s="224"/>
      <c r="AM27" s="224"/>
      <c r="AN27" s="225"/>
      <c r="AO27" s="188">
        <f>BF27+BX27+CQ27</f>
        <v>24380</v>
      </c>
      <c r="AP27" s="189"/>
      <c r="AQ27" s="189"/>
      <c r="AR27" s="189"/>
      <c r="AS27" s="189"/>
      <c r="AT27" s="189"/>
      <c r="AU27" s="189"/>
      <c r="AV27" s="189"/>
      <c r="AW27" s="189"/>
      <c r="AX27" s="189"/>
      <c r="AY27" s="189"/>
      <c r="AZ27" s="189"/>
      <c r="BA27" s="189"/>
      <c r="BB27" s="189"/>
      <c r="BC27" s="189"/>
      <c r="BD27" s="189"/>
      <c r="BE27" s="190"/>
      <c r="BF27" s="191">
        <v>4810</v>
      </c>
      <c r="BG27" s="246"/>
      <c r="BH27" s="246"/>
      <c r="BI27" s="246"/>
      <c r="BJ27" s="246"/>
      <c r="BK27" s="246"/>
      <c r="BL27" s="246"/>
      <c r="BM27" s="246"/>
      <c r="BN27" s="246"/>
      <c r="BO27" s="246"/>
      <c r="BP27" s="246"/>
      <c r="BQ27" s="246"/>
      <c r="BR27" s="246"/>
      <c r="BS27" s="246"/>
      <c r="BT27" s="246"/>
      <c r="BU27" s="246"/>
      <c r="BV27" s="246"/>
      <c r="BW27" s="247"/>
      <c r="BX27" s="191">
        <v>19570</v>
      </c>
      <c r="BY27" s="246"/>
      <c r="BZ27" s="246"/>
      <c r="CA27" s="246"/>
      <c r="CB27" s="246"/>
      <c r="CC27" s="246"/>
      <c r="CD27" s="246"/>
      <c r="CE27" s="246"/>
      <c r="CF27" s="246"/>
      <c r="CG27" s="246"/>
      <c r="CH27" s="246"/>
      <c r="CI27" s="246"/>
      <c r="CJ27" s="246"/>
      <c r="CK27" s="246"/>
      <c r="CL27" s="246"/>
      <c r="CM27" s="246"/>
      <c r="CN27" s="246"/>
      <c r="CO27" s="246"/>
      <c r="CP27" s="247"/>
      <c r="CQ27" s="191"/>
      <c r="CR27" s="246"/>
      <c r="CS27" s="246"/>
      <c r="CT27" s="246"/>
      <c r="CU27" s="246"/>
      <c r="CV27" s="246"/>
      <c r="CW27" s="246"/>
      <c r="CX27" s="246"/>
      <c r="CY27" s="246"/>
      <c r="CZ27" s="246"/>
      <c r="DA27" s="246"/>
      <c r="DB27" s="246"/>
      <c r="DC27" s="246"/>
      <c r="DD27" s="246"/>
      <c r="DE27" s="246"/>
      <c r="DF27" s="246"/>
      <c r="DG27" s="246"/>
      <c r="DH27" s="247"/>
      <c r="DI27" s="192"/>
      <c r="DJ27" s="193"/>
      <c r="DK27" s="193"/>
      <c r="DL27" s="193"/>
      <c r="DM27" s="193"/>
      <c r="DN27" s="193"/>
      <c r="DO27" s="193"/>
      <c r="DP27" s="193"/>
      <c r="DQ27" s="193"/>
      <c r="DR27" s="193"/>
      <c r="DS27" s="193"/>
      <c r="DT27" s="193"/>
      <c r="DU27" s="193"/>
      <c r="DV27" s="193"/>
      <c r="DW27" s="193"/>
      <c r="DX27" s="194"/>
      <c r="DY27" s="192"/>
      <c r="DZ27" s="186"/>
      <c r="EA27" s="186"/>
      <c r="EB27" s="186"/>
      <c r="EC27" s="186"/>
      <c r="ED27" s="186"/>
      <c r="EE27" s="186"/>
      <c r="EF27" s="186"/>
      <c r="EG27" s="186"/>
      <c r="EH27" s="186"/>
      <c r="EI27" s="186"/>
      <c r="EJ27" s="186"/>
      <c r="EK27" s="186"/>
      <c r="EL27" s="186"/>
      <c r="EM27" s="186"/>
      <c r="EN27" s="187"/>
      <c r="EO27" s="273">
        <f>(AO27*12)+(DI27*12)+DY27-20560</f>
        <v>272000</v>
      </c>
      <c r="EP27" s="273"/>
      <c r="EQ27" s="273"/>
      <c r="ER27" s="273"/>
      <c r="ES27" s="273"/>
      <c r="ET27" s="273"/>
      <c r="EU27" s="273"/>
      <c r="EV27" s="273"/>
      <c r="EW27" s="273"/>
      <c r="EX27" s="273"/>
      <c r="EY27" s="273"/>
      <c r="EZ27" s="273"/>
      <c r="FA27" s="273"/>
      <c r="FB27" s="273"/>
      <c r="FC27" s="273"/>
      <c r="FD27" s="273"/>
      <c r="FE27" s="273"/>
      <c r="FK27" s="73"/>
      <c r="FL27" s="73"/>
      <c r="FM27" s="73"/>
      <c r="FN27" s="73"/>
    </row>
    <row r="28" spans="1:170" s="5" customFormat="1" ht="39.75" customHeight="1" x14ac:dyDescent="0.2">
      <c r="A28" s="222"/>
      <c r="B28" s="222"/>
      <c r="C28" s="222"/>
      <c r="D28" s="222"/>
      <c r="E28" s="222"/>
      <c r="F28" s="222"/>
      <c r="G28" s="264" t="s">
        <v>513</v>
      </c>
      <c r="H28" s="239"/>
      <c r="I28" s="239"/>
      <c r="J28" s="239"/>
      <c r="K28" s="239"/>
      <c r="L28" s="239"/>
      <c r="M28" s="239"/>
      <c r="N28" s="239"/>
      <c r="O28" s="239"/>
      <c r="P28" s="239"/>
      <c r="Q28" s="239"/>
      <c r="R28" s="239"/>
      <c r="S28" s="239"/>
      <c r="T28" s="239"/>
      <c r="U28" s="239"/>
      <c r="V28" s="239"/>
      <c r="W28" s="239"/>
      <c r="X28" s="265"/>
      <c r="Y28" s="185">
        <v>0.33</v>
      </c>
      <c r="Z28" s="224"/>
      <c r="AA28" s="224"/>
      <c r="AB28" s="224"/>
      <c r="AC28" s="224"/>
      <c r="AD28" s="224"/>
      <c r="AE28" s="224"/>
      <c r="AF28" s="224"/>
      <c r="AG28" s="224"/>
      <c r="AH28" s="224"/>
      <c r="AI28" s="224"/>
      <c r="AJ28" s="224"/>
      <c r="AK28" s="224"/>
      <c r="AL28" s="224"/>
      <c r="AM28" s="224"/>
      <c r="AN28" s="225"/>
      <c r="AO28" s="188">
        <f>BF28+BX28+CQ28</f>
        <v>42715.199999999997</v>
      </c>
      <c r="AP28" s="189"/>
      <c r="AQ28" s="189"/>
      <c r="AR28" s="189"/>
      <c r="AS28" s="189"/>
      <c r="AT28" s="189"/>
      <c r="AU28" s="189"/>
      <c r="AV28" s="189"/>
      <c r="AW28" s="189"/>
      <c r="AX28" s="189"/>
      <c r="AY28" s="189"/>
      <c r="AZ28" s="189"/>
      <c r="BA28" s="189"/>
      <c r="BB28" s="189"/>
      <c r="BC28" s="189"/>
      <c r="BD28" s="189"/>
      <c r="BE28" s="190"/>
      <c r="BF28" s="191">
        <v>29124</v>
      </c>
      <c r="BG28" s="246"/>
      <c r="BH28" s="246"/>
      <c r="BI28" s="246"/>
      <c r="BJ28" s="246"/>
      <c r="BK28" s="246"/>
      <c r="BL28" s="246"/>
      <c r="BM28" s="246"/>
      <c r="BN28" s="246"/>
      <c r="BO28" s="246"/>
      <c r="BP28" s="246"/>
      <c r="BQ28" s="246"/>
      <c r="BR28" s="246"/>
      <c r="BS28" s="246"/>
      <c r="BT28" s="246"/>
      <c r="BU28" s="246"/>
      <c r="BV28" s="246"/>
      <c r="BW28" s="247"/>
      <c r="BX28" s="191"/>
      <c r="BY28" s="246"/>
      <c r="BZ28" s="246"/>
      <c r="CA28" s="246"/>
      <c r="CB28" s="246"/>
      <c r="CC28" s="246"/>
      <c r="CD28" s="246"/>
      <c r="CE28" s="246"/>
      <c r="CF28" s="246"/>
      <c r="CG28" s="246"/>
      <c r="CH28" s="246"/>
      <c r="CI28" s="246"/>
      <c r="CJ28" s="246"/>
      <c r="CK28" s="246"/>
      <c r="CL28" s="246"/>
      <c r="CM28" s="246"/>
      <c r="CN28" s="246"/>
      <c r="CO28" s="246"/>
      <c r="CP28" s="247"/>
      <c r="CQ28" s="191">
        <v>13591.2</v>
      </c>
      <c r="CR28" s="246"/>
      <c r="CS28" s="246"/>
      <c r="CT28" s="246"/>
      <c r="CU28" s="246"/>
      <c r="CV28" s="246"/>
      <c r="CW28" s="246"/>
      <c r="CX28" s="246"/>
      <c r="CY28" s="246"/>
      <c r="CZ28" s="246"/>
      <c r="DA28" s="246"/>
      <c r="DB28" s="246"/>
      <c r="DC28" s="246"/>
      <c r="DD28" s="246"/>
      <c r="DE28" s="246"/>
      <c r="DF28" s="246"/>
      <c r="DG28" s="246"/>
      <c r="DH28" s="247"/>
      <c r="DI28" s="192"/>
      <c r="DJ28" s="193"/>
      <c r="DK28" s="193"/>
      <c r="DL28" s="193"/>
      <c r="DM28" s="193"/>
      <c r="DN28" s="193"/>
      <c r="DO28" s="193"/>
      <c r="DP28" s="193"/>
      <c r="DQ28" s="193"/>
      <c r="DR28" s="193"/>
      <c r="DS28" s="193"/>
      <c r="DT28" s="193"/>
      <c r="DU28" s="193"/>
      <c r="DV28" s="193"/>
      <c r="DW28" s="193"/>
      <c r="DX28" s="194"/>
      <c r="DY28" s="192">
        <v>0</v>
      </c>
      <c r="DZ28" s="186"/>
      <c r="EA28" s="186"/>
      <c r="EB28" s="186"/>
      <c r="EC28" s="186"/>
      <c r="ED28" s="186"/>
      <c r="EE28" s="186"/>
      <c r="EF28" s="186"/>
      <c r="EG28" s="186"/>
      <c r="EH28" s="186"/>
      <c r="EI28" s="186"/>
      <c r="EJ28" s="186"/>
      <c r="EK28" s="186"/>
      <c r="EL28" s="186"/>
      <c r="EM28" s="186"/>
      <c r="EN28" s="187"/>
      <c r="EO28" s="274">
        <f>(AO28*12)+(DI28*12)+DY28-42682.4-42700</f>
        <v>427199.99999999994</v>
      </c>
      <c r="EP28" s="274"/>
      <c r="EQ28" s="274"/>
      <c r="ER28" s="274"/>
      <c r="ES28" s="274"/>
      <c r="ET28" s="274"/>
      <c r="EU28" s="274"/>
      <c r="EV28" s="274"/>
      <c r="EW28" s="274"/>
      <c r="EX28" s="274"/>
      <c r="EY28" s="274"/>
      <c r="EZ28" s="274"/>
      <c r="FA28" s="274"/>
      <c r="FB28" s="274"/>
      <c r="FC28" s="274"/>
      <c r="FD28" s="274"/>
      <c r="FE28" s="274"/>
      <c r="FK28" s="73"/>
      <c r="FL28" s="73"/>
      <c r="FM28" s="73"/>
      <c r="FN28" s="73"/>
    </row>
    <row r="29" spans="1:170" s="5" customFormat="1" ht="20.25" customHeight="1" x14ac:dyDescent="0.2">
      <c r="A29" s="248" t="s">
        <v>22</v>
      </c>
      <c r="B29" s="249"/>
      <c r="C29" s="249"/>
      <c r="D29" s="249"/>
      <c r="E29" s="249"/>
      <c r="F29" s="249"/>
      <c r="G29" s="249"/>
      <c r="H29" s="249"/>
      <c r="I29" s="249"/>
      <c r="J29" s="249"/>
      <c r="K29" s="249"/>
      <c r="L29" s="249"/>
      <c r="M29" s="249"/>
      <c r="N29" s="249"/>
      <c r="O29" s="249"/>
      <c r="P29" s="249"/>
      <c r="Q29" s="249"/>
      <c r="R29" s="249"/>
      <c r="S29" s="249"/>
      <c r="T29" s="249"/>
      <c r="U29" s="249"/>
      <c r="V29" s="249"/>
      <c r="W29" s="249"/>
      <c r="X29" s="250"/>
      <c r="Y29" s="242" t="s">
        <v>23</v>
      </c>
      <c r="Z29" s="242"/>
      <c r="AA29" s="242"/>
      <c r="AB29" s="242"/>
      <c r="AC29" s="242"/>
      <c r="AD29" s="242"/>
      <c r="AE29" s="242"/>
      <c r="AF29" s="242"/>
      <c r="AG29" s="242"/>
      <c r="AH29" s="242"/>
      <c r="AI29" s="242"/>
      <c r="AJ29" s="242"/>
      <c r="AK29" s="242"/>
      <c r="AL29" s="242"/>
      <c r="AM29" s="242"/>
      <c r="AN29" s="242"/>
      <c r="AO29" s="251">
        <f>SUM(AO15:BE28)</f>
        <v>1758204.0299999998</v>
      </c>
      <c r="AP29" s="251"/>
      <c r="AQ29" s="251"/>
      <c r="AR29" s="251"/>
      <c r="AS29" s="251"/>
      <c r="AT29" s="251"/>
      <c r="AU29" s="251"/>
      <c r="AV29" s="251"/>
      <c r="AW29" s="251"/>
      <c r="AX29" s="251"/>
      <c r="AY29" s="251"/>
      <c r="AZ29" s="251"/>
      <c r="BA29" s="251"/>
      <c r="BB29" s="251"/>
      <c r="BC29" s="251"/>
      <c r="BD29" s="251"/>
      <c r="BE29" s="251"/>
      <c r="BF29" s="242" t="s">
        <v>23</v>
      </c>
      <c r="BG29" s="242"/>
      <c r="BH29" s="242"/>
      <c r="BI29" s="242"/>
      <c r="BJ29" s="242"/>
      <c r="BK29" s="242"/>
      <c r="BL29" s="242"/>
      <c r="BM29" s="242"/>
      <c r="BN29" s="242"/>
      <c r="BO29" s="242"/>
      <c r="BP29" s="242"/>
      <c r="BQ29" s="242"/>
      <c r="BR29" s="242"/>
      <c r="BS29" s="242"/>
      <c r="BT29" s="242"/>
      <c r="BU29" s="242"/>
      <c r="BV29" s="242"/>
      <c r="BW29" s="242"/>
      <c r="BX29" s="242" t="s">
        <v>23</v>
      </c>
      <c r="BY29" s="242"/>
      <c r="BZ29" s="242"/>
      <c r="CA29" s="242"/>
      <c r="CB29" s="242"/>
      <c r="CC29" s="242"/>
      <c r="CD29" s="242"/>
      <c r="CE29" s="242"/>
      <c r="CF29" s="242"/>
      <c r="CG29" s="242"/>
      <c r="CH29" s="242"/>
      <c r="CI29" s="242"/>
      <c r="CJ29" s="242"/>
      <c r="CK29" s="242"/>
      <c r="CL29" s="242"/>
      <c r="CM29" s="242"/>
      <c r="CN29" s="242"/>
      <c r="CO29" s="242"/>
      <c r="CP29" s="242"/>
      <c r="CQ29" s="242" t="s">
        <v>23</v>
      </c>
      <c r="CR29" s="242"/>
      <c r="CS29" s="242"/>
      <c r="CT29" s="242"/>
      <c r="CU29" s="242"/>
      <c r="CV29" s="242"/>
      <c r="CW29" s="242"/>
      <c r="CX29" s="242"/>
      <c r="CY29" s="242"/>
      <c r="CZ29" s="242"/>
      <c r="DA29" s="242"/>
      <c r="DB29" s="242"/>
      <c r="DC29" s="242"/>
      <c r="DD29" s="242"/>
      <c r="DE29" s="242"/>
      <c r="DF29" s="242"/>
      <c r="DG29" s="242"/>
      <c r="DH29" s="242"/>
      <c r="DI29" s="242" t="s">
        <v>23</v>
      </c>
      <c r="DJ29" s="242"/>
      <c r="DK29" s="242"/>
      <c r="DL29" s="242"/>
      <c r="DM29" s="242"/>
      <c r="DN29" s="242"/>
      <c r="DO29" s="242"/>
      <c r="DP29" s="242"/>
      <c r="DQ29" s="242"/>
      <c r="DR29" s="242"/>
      <c r="DS29" s="242"/>
      <c r="DT29" s="242"/>
      <c r="DU29" s="242"/>
      <c r="DV29" s="242"/>
      <c r="DW29" s="242"/>
      <c r="DX29" s="242"/>
      <c r="DY29" s="242" t="s">
        <v>23</v>
      </c>
      <c r="DZ29" s="242"/>
      <c r="EA29" s="242"/>
      <c r="EB29" s="242"/>
      <c r="EC29" s="242"/>
      <c r="ED29" s="242"/>
      <c r="EE29" s="242"/>
      <c r="EF29" s="242"/>
      <c r="EG29" s="242"/>
      <c r="EH29" s="242"/>
      <c r="EI29" s="242"/>
      <c r="EJ29" s="242"/>
      <c r="EK29" s="242"/>
      <c r="EL29" s="242"/>
      <c r="EM29" s="242"/>
      <c r="EN29" s="242"/>
      <c r="EO29" s="270">
        <f>EO21+EO22+EO26+EO27+EO28</f>
        <v>21722799.999600001</v>
      </c>
      <c r="EP29" s="271"/>
      <c r="EQ29" s="271"/>
      <c r="ER29" s="271"/>
      <c r="ES29" s="271"/>
      <c r="ET29" s="271"/>
      <c r="EU29" s="271"/>
      <c r="EV29" s="271"/>
      <c r="EW29" s="271"/>
      <c r="EX29" s="271"/>
      <c r="EY29" s="271"/>
      <c r="EZ29" s="271"/>
      <c r="FA29" s="271"/>
      <c r="FB29" s="271"/>
      <c r="FC29" s="271"/>
      <c r="FD29" s="271"/>
      <c r="FE29" s="272"/>
    </row>
    <row r="31" spans="1:170" x14ac:dyDescent="0.2">
      <c r="D31" s="1" t="s">
        <v>531</v>
      </c>
      <c r="U31" s="74">
        <f>EO27</f>
        <v>272000</v>
      </c>
      <c r="X31" s="1">
        <v>272000</v>
      </c>
      <c r="Y31" s="169">
        <f>X31-U31</f>
        <v>0</v>
      </c>
      <c r="AG31" s="245"/>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EQ31" s="269"/>
      <c r="ER31" s="269"/>
      <c r="ES31" s="269"/>
      <c r="ET31" s="269"/>
      <c r="EU31" s="269"/>
      <c r="EV31" s="269"/>
      <c r="EW31" s="269"/>
      <c r="EX31" s="269"/>
      <c r="EY31" s="269"/>
      <c r="EZ31" s="269"/>
      <c r="FA31" s="269"/>
      <c r="FB31" s="269"/>
      <c r="FC31" s="269"/>
      <c r="FD31" s="269"/>
      <c r="FE31" s="269"/>
    </row>
    <row r="32" spans="1:170" x14ac:dyDescent="0.2">
      <c r="D32" s="1" t="s">
        <v>535</v>
      </c>
      <c r="U32" s="74">
        <f>EO26</f>
        <v>3849000.0011999998</v>
      </c>
      <c r="X32" s="1">
        <v>3849000</v>
      </c>
      <c r="Y32" s="169">
        <f t="shared" ref="Y32:Y35" si="7">X32-U32</f>
        <v>-1.1999998241662979E-3</v>
      </c>
      <c r="AG32" s="243"/>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EV32" s="74"/>
    </row>
    <row r="33" spans="4:75" x14ac:dyDescent="0.2">
      <c r="D33" s="1" t="s">
        <v>533</v>
      </c>
      <c r="U33" s="74">
        <f>EO22+EO23</f>
        <v>2990899.9956</v>
      </c>
      <c r="X33" s="1">
        <v>2990900</v>
      </c>
      <c r="Y33" s="169">
        <f t="shared" si="7"/>
        <v>4.3999999761581421E-3</v>
      </c>
      <c r="AG33" s="243"/>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row>
    <row r="34" spans="4:75" ht="15" x14ac:dyDescent="0.25">
      <c r="D34" s="1" t="s">
        <v>532</v>
      </c>
      <c r="U34" s="34">
        <f>EO21</f>
        <v>14183700.002799999</v>
      </c>
      <c r="X34" s="1">
        <v>14183700</v>
      </c>
      <c r="Y34" s="169">
        <f t="shared" si="7"/>
        <v>-2.7999989688396454E-3</v>
      </c>
    </row>
    <row r="35" spans="4:75" x14ac:dyDescent="0.2">
      <c r="D35" s="1" t="s">
        <v>534</v>
      </c>
      <c r="U35" s="74">
        <f>EO28</f>
        <v>427199.99999999994</v>
      </c>
      <c r="X35" s="1">
        <v>427200</v>
      </c>
      <c r="Y35" s="169">
        <f t="shared" si="7"/>
        <v>0</v>
      </c>
    </row>
    <row r="37" spans="4:75" x14ac:dyDescent="0.2">
      <c r="U37" s="107">
        <f>SUM(U31:U36)</f>
        <v>21722799.999600001</v>
      </c>
    </row>
    <row r="38" spans="4:75" x14ac:dyDescent="0.2">
      <c r="U38" s="122">
        <f>U37-EO29</f>
        <v>0</v>
      </c>
    </row>
  </sheetData>
  <mergeCells count="181">
    <mergeCell ref="EQ31:FE31"/>
    <mergeCell ref="EO29:FE29"/>
    <mergeCell ref="EO27:FE27"/>
    <mergeCell ref="EO25:FE25"/>
    <mergeCell ref="EO28:FE28"/>
    <mergeCell ref="BX29:CP29"/>
    <mergeCell ref="BF27:BW27"/>
    <mergeCell ref="DY29:EN29"/>
    <mergeCell ref="CQ29:DH29"/>
    <mergeCell ref="DI29:DX29"/>
    <mergeCell ref="DI28:DX28"/>
    <mergeCell ref="CQ27:DH27"/>
    <mergeCell ref="DI27:DX27"/>
    <mergeCell ref="DY28:EN28"/>
    <mergeCell ref="CQ28:DH28"/>
    <mergeCell ref="DY27:EN27"/>
    <mergeCell ref="BF29:BW29"/>
    <mergeCell ref="BX27:CP27"/>
    <mergeCell ref="BF26:BW26"/>
    <mergeCell ref="BX26:CP26"/>
    <mergeCell ref="CQ26:DH26"/>
    <mergeCell ref="DI26:DX26"/>
    <mergeCell ref="DY26:EN26"/>
    <mergeCell ref="EO26:FE26"/>
    <mergeCell ref="A17:F17"/>
    <mergeCell ref="G17:X17"/>
    <mergeCell ref="AO27:BE27"/>
    <mergeCell ref="BX25:CP25"/>
    <mergeCell ref="A28:F28"/>
    <mergeCell ref="G28:X28"/>
    <mergeCell ref="FK22:FN22"/>
    <mergeCell ref="EO24:FE24"/>
    <mergeCell ref="CQ25:DH25"/>
    <mergeCell ref="DI25:DX25"/>
    <mergeCell ref="DY25:EN25"/>
    <mergeCell ref="BX24:CP24"/>
    <mergeCell ref="AO24:BE24"/>
    <mergeCell ref="BF24:BW24"/>
    <mergeCell ref="BF25:BW25"/>
    <mergeCell ref="CQ24:DH24"/>
    <mergeCell ref="DY24:EN24"/>
    <mergeCell ref="DI24:DX24"/>
    <mergeCell ref="BF28:BW28"/>
    <mergeCell ref="AO28:BE28"/>
    <mergeCell ref="AO17:BE17"/>
    <mergeCell ref="EO20:FE20"/>
    <mergeCell ref="EO22:FE22"/>
    <mergeCell ref="A21:F21"/>
    <mergeCell ref="AG33:BW33"/>
    <mergeCell ref="AG32:BX32"/>
    <mergeCell ref="AG31:BX31"/>
    <mergeCell ref="G22:X22"/>
    <mergeCell ref="Y22:AN22"/>
    <mergeCell ref="AO22:BE22"/>
    <mergeCell ref="BX28:CP28"/>
    <mergeCell ref="A29:X29"/>
    <mergeCell ref="AO29:BE29"/>
    <mergeCell ref="Y25:AN25"/>
    <mergeCell ref="A27:F27"/>
    <mergeCell ref="G27:X27"/>
    <mergeCell ref="A22:F22"/>
    <mergeCell ref="A24:F24"/>
    <mergeCell ref="A25:F25"/>
    <mergeCell ref="G24:X24"/>
    <mergeCell ref="G25:X25"/>
    <mergeCell ref="Y24:AN24"/>
    <mergeCell ref="AO25:BE25"/>
    <mergeCell ref="G26:X26"/>
    <mergeCell ref="Y26:AN26"/>
    <mergeCell ref="AO26:BE26"/>
    <mergeCell ref="A23:F23"/>
    <mergeCell ref="G23:X23"/>
    <mergeCell ref="DI14:DX14"/>
    <mergeCell ref="A20:F20"/>
    <mergeCell ref="G20:X20"/>
    <mergeCell ref="AO15:BE15"/>
    <mergeCell ref="DY15:EN15"/>
    <mergeCell ref="Y29:AN29"/>
    <mergeCell ref="Y14:AN14"/>
    <mergeCell ref="BF15:BW15"/>
    <mergeCell ref="AO20:BE20"/>
    <mergeCell ref="BF20:BW20"/>
    <mergeCell ref="AO16:BE16"/>
    <mergeCell ref="Y17:AN17"/>
    <mergeCell ref="BF17:BW17"/>
    <mergeCell ref="AO14:BE14"/>
    <mergeCell ref="BF22:BW22"/>
    <mergeCell ref="Y27:AN27"/>
    <mergeCell ref="Y19:AN19"/>
    <mergeCell ref="Y20:AN20"/>
    <mergeCell ref="BF14:BW14"/>
    <mergeCell ref="BF16:BW16"/>
    <mergeCell ref="Y28:AN28"/>
    <mergeCell ref="G19:X19"/>
    <mergeCell ref="G15:X15"/>
    <mergeCell ref="DY16:EN16"/>
    <mergeCell ref="G14:X14"/>
    <mergeCell ref="DI15:DX15"/>
    <mergeCell ref="DI16:DX16"/>
    <mergeCell ref="BX18:CP18"/>
    <mergeCell ref="CQ18:DH18"/>
    <mergeCell ref="BX14:CP14"/>
    <mergeCell ref="DI18:DX18"/>
    <mergeCell ref="A1:FE1"/>
    <mergeCell ref="G11:X13"/>
    <mergeCell ref="Y11:AN13"/>
    <mergeCell ref="AO11:DH11"/>
    <mergeCell ref="BF12:DH12"/>
    <mergeCell ref="AO12:BE13"/>
    <mergeCell ref="BX13:CP13"/>
    <mergeCell ref="A3:FE3"/>
    <mergeCell ref="AP7:FE7"/>
    <mergeCell ref="BF13:BW13"/>
    <mergeCell ref="A11:F13"/>
    <mergeCell ref="A9:FE9"/>
    <mergeCell ref="X5:FE5"/>
    <mergeCell ref="DI11:DX13"/>
    <mergeCell ref="DY11:EN13"/>
    <mergeCell ref="A7:AO7"/>
    <mergeCell ref="DY14:EN14"/>
    <mergeCell ref="EO11:FE13"/>
    <mergeCell ref="CQ13:DH13"/>
    <mergeCell ref="BX19:CP19"/>
    <mergeCell ref="EO14:FE14"/>
    <mergeCell ref="CQ14:DH14"/>
    <mergeCell ref="CQ15:DH15"/>
    <mergeCell ref="EO18:FE18"/>
    <mergeCell ref="A19:F19"/>
    <mergeCell ref="A16:F16"/>
    <mergeCell ref="A14:F14"/>
    <mergeCell ref="Y16:AN16"/>
    <mergeCell ref="A15:F15"/>
    <mergeCell ref="G16:X16"/>
    <mergeCell ref="Y15:AN15"/>
    <mergeCell ref="A18:F18"/>
    <mergeCell ref="G18:X18"/>
    <mergeCell ref="Y18:AN18"/>
    <mergeCell ref="AO18:BE18"/>
    <mergeCell ref="AO19:BE19"/>
    <mergeCell ref="BF19:BW19"/>
    <mergeCell ref="BF18:BW18"/>
    <mergeCell ref="CQ17:DH17"/>
    <mergeCell ref="DI17:DX17"/>
    <mergeCell ref="EO15:FE15"/>
    <mergeCell ref="BX15:CP15"/>
    <mergeCell ref="DY20:EN20"/>
    <mergeCell ref="DY22:EN22"/>
    <mergeCell ref="DI20:DX20"/>
    <mergeCell ref="CQ20:DH20"/>
    <mergeCell ref="DY19:EN19"/>
    <mergeCell ref="CQ16:DH16"/>
    <mergeCell ref="EO16:FE16"/>
    <mergeCell ref="EO19:FE19"/>
    <mergeCell ref="DY18:EN18"/>
    <mergeCell ref="CQ19:DH19"/>
    <mergeCell ref="DI19:DX19"/>
    <mergeCell ref="DI22:DX22"/>
    <mergeCell ref="BX20:CP20"/>
    <mergeCell ref="BX16:CP16"/>
    <mergeCell ref="BX22:CP22"/>
    <mergeCell ref="CQ22:DH22"/>
    <mergeCell ref="DY17:EN17"/>
    <mergeCell ref="BX17:CP17"/>
    <mergeCell ref="EO17:FE17"/>
    <mergeCell ref="Y23:AN23"/>
    <mergeCell ref="AO23:BE23"/>
    <mergeCell ref="BF23:BW23"/>
    <mergeCell ref="BX23:CP23"/>
    <mergeCell ref="CQ23:DH23"/>
    <mergeCell ref="DI23:DX23"/>
    <mergeCell ref="DY23:EN23"/>
    <mergeCell ref="EO23:FE23"/>
    <mergeCell ref="G21:X21"/>
    <mergeCell ref="Y21:AN21"/>
    <mergeCell ref="AO21:BE21"/>
    <mergeCell ref="BF21:BW21"/>
    <mergeCell ref="BX21:CP21"/>
    <mergeCell ref="CQ21:DH21"/>
    <mergeCell ref="DI21:DX21"/>
    <mergeCell ref="DY21:EN21"/>
    <mergeCell ref="EO21:FE21"/>
  </mergeCells>
  <phoneticPr fontId="32" type="noConversion"/>
  <pageMargins left="0.59055118110236227" right="0.51181102362204722" top="0.78740157480314965" bottom="0.39370078740157483" header="0.19685039370078741" footer="0.19685039370078741"/>
  <pageSetup paperSize="9" scale="7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4"/>
  <sheetViews>
    <sheetView view="pageBreakPreview" topLeftCell="S4" zoomScale="145" zoomScaleNormal="178" zoomScaleSheetLayoutView="145" workbookViewId="0">
      <selection activeCell="CJ10" sqref="CJ10:DA10"/>
    </sheetView>
  </sheetViews>
  <sheetFormatPr defaultColWidth="0.85546875" defaultRowHeight="12" customHeight="1" x14ac:dyDescent="0.25"/>
  <cols>
    <col min="1" max="35" width="0.85546875" style="2"/>
    <col min="36" max="36" width="9.42578125" style="2" bestFit="1" customWidth="1"/>
    <col min="37" max="16384" width="0.85546875" style="2"/>
  </cols>
  <sheetData>
    <row r="1" spans="1:105" ht="3" customHeight="1" x14ac:dyDescent="0.25"/>
    <row r="2" spans="1:105" s="6" customFormat="1" ht="14.25" x14ac:dyDescent="0.2">
      <c r="A2" s="231" t="s">
        <v>29</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row>
    <row r="3" spans="1:105" s="6" customFormat="1" ht="14.25"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row>
    <row r="4" spans="1:105" s="6" customFormat="1" ht="30.75" customHeight="1" x14ac:dyDescent="0.2">
      <c r="A4" s="14"/>
      <c r="B4" s="14"/>
      <c r="C4" s="14"/>
      <c r="D4" s="14"/>
      <c r="E4" s="231" t="s">
        <v>201</v>
      </c>
      <c r="F4" s="231"/>
      <c r="G4" s="231"/>
      <c r="H4" s="231"/>
      <c r="I4" s="231"/>
      <c r="J4" s="231"/>
      <c r="K4" s="231"/>
      <c r="L4" s="231"/>
      <c r="M4" s="231"/>
      <c r="N4" s="231"/>
      <c r="O4" s="231"/>
      <c r="P4" s="231"/>
      <c r="Q4" s="231"/>
      <c r="R4" s="231"/>
      <c r="S4" s="14"/>
      <c r="T4" s="14"/>
      <c r="U4" s="14"/>
      <c r="V4" s="14"/>
      <c r="W4" s="14"/>
      <c r="X4" s="14"/>
      <c r="Y4" s="282" t="s">
        <v>104</v>
      </c>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4"/>
      <c r="CZ4" s="14"/>
      <c r="DA4" s="14"/>
    </row>
    <row r="5" spans="1:105" s="6" customFormat="1" ht="6.75" customHeight="1" x14ac:dyDescent="0.2">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row>
    <row r="6" spans="1:105" s="6" customFormat="1" ht="40.5" customHeight="1" x14ac:dyDescent="0.2">
      <c r="A6" s="14"/>
      <c r="B6" s="14"/>
      <c r="C6" s="14"/>
      <c r="D6" s="14"/>
      <c r="E6" s="14"/>
      <c r="F6" s="231" t="s">
        <v>126</v>
      </c>
      <c r="G6" s="231"/>
      <c r="H6" s="231"/>
      <c r="I6" s="231"/>
      <c r="J6" s="231"/>
      <c r="K6" s="231"/>
      <c r="L6" s="231"/>
      <c r="M6" s="231"/>
      <c r="N6" s="231"/>
      <c r="O6" s="231"/>
      <c r="P6" s="231"/>
      <c r="Q6" s="231"/>
      <c r="R6" s="231"/>
      <c r="S6" s="14"/>
      <c r="T6" s="14"/>
      <c r="U6" s="14"/>
      <c r="V6" s="14"/>
      <c r="W6" s="14"/>
      <c r="X6" s="14"/>
      <c r="Y6" s="285" t="s">
        <v>129</v>
      </c>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7"/>
      <c r="CZ6" s="14"/>
      <c r="DA6" s="14"/>
    </row>
    <row r="7" spans="1:105" ht="10.5" customHeight="1" x14ac:dyDescent="0.25"/>
    <row r="8" spans="1:105" s="3" customFormat="1" ht="45" customHeight="1" x14ac:dyDescent="0.2">
      <c r="A8" s="211" t="s">
        <v>13</v>
      </c>
      <c r="B8" s="212"/>
      <c r="C8" s="212"/>
      <c r="D8" s="212"/>
      <c r="E8" s="212"/>
      <c r="F8" s="213"/>
      <c r="G8" s="211" t="s">
        <v>35</v>
      </c>
      <c r="H8" s="212"/>
      <c r="I8" s="212"/>
      <c r="J8" s="212"/>
      <c r="K8" s="212"/>
      <c r="L8" s="212"/>
      <c r="M8" s="212"/>
      <c r="N8" s="212"/>
      <c r="O8" s="212"/>
      <c r="P8" s="212"/>
      <c r="Q8" s="212"/>
      <c r="R8" s="212"/>
      <c r="S8" s="212"/>
      <c r="T8" s="212"/>
      <c r="U8" s="212"/>
      <c r="V8" s="212"/>
      <c r="W8" s="212"/>
      <c r="X8" s="212"/>
      <c r="Y8" s="212"/>
      <c r="Z8" s="212"/>
      <c r="AA8" s="212"/>
      <c r="AB8" s="212"/>
      <c r="AC8" s="212"/>
      <c r="AD8" s="213"/>
      <c r="AE8" s="211" t="s">
        <v>31</v>
      </c>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3"/>
      <c r="BD8" s="211" t="s">
        <v>97</v>
      </c>
      <c r="BE8" s="212"/>
      <c r="BF8" s="212"/>
      <c r="BG8" s="212"/>
      <c r="BH8" s="212"/>
      <c r="BI8" s="212"/>
      <c r="BJ8" s="212"/>
      <c r="BK8" s="212"/>
      <c r="BL8" s="212"/>
      <c r="BM8" s="212"/>
      <c r="BN8" s="212"/>
      <c r="BO8" s="212"/>
      <c r="BP8" s="212"/>
      <c r="BQ8" s="212"/>
      <c r="BR8" s="212"/>
      <c r="BS8" s="213"/>
      <c r="BT8" s="211" t="s">
        <v>32</v>
      </c>
      <c r="BU8" s="212"/>
      <c r="BV8" s="212"/>
      <c r="BW8" s="212"/>
      <c r="BX8" s="212"/>
      <c r="BY8" s="212"/>
      <c r="BZ8" s="212"/>
      <c r="CA8" s="212"/>
      <c r="CB8" s="212"/>
      <c r="CC8" s="212"/>
      <c r="CD8" s="212"/>
      <c r="CE8" s="212"/>
      <c r="CF8" s="212"/>
      <c r="CG8" s="212"/>
      <c r="CH8" s="212"/>
      <c r="CI8" s="213"/>
      <c r="CJ8" s="211" t="s">
        <v>33</v>
      </c>
      <c r="CK8" s="212"/>
      <c r="CL8" s="212"/>
      <c r="CM8" s="212"/>
      <c r="CN8" s="212"/>
      <c r="CO8" s="212"/>
      <c r="CP8" s="212"/>
      <c r="CQ8" s="212"/>
      <c r="CR8" s="212"/>
      <c r="CS8" s="212"/>
      <c r="CT8" s="212"/>
      <c r="CU8" s="212"/>
      <c r="CV8" s="212"/>
      <c r="CW8" s="212"/>
      <c r="CX8" s="212"/>
      <c r="CY8" s="212"/>
      <c r="CZ8" s="212"/>
      <c r="DA8" s="213"/>
    </row>
    <row r="9" spans="1:105" s="4" customFormat="1" ht="12.75" x14ac:dyDescent="0.2">
      <c r="A9" s="221">
        <v>1</v>
      </c>
      <c r="B9" s="221"/>
      <c r="C9" s="221"/>
      <c r="D9" s="221"/>
      <c r="E9" s="221"/>
      <c r="F9" s="221"/>
      <c r="G9" s="221">
        <v>2</v>
      </c>
      <c r="H9" s="221"/>
      <c r="I9" s="221"/>
      <c r="J9" s="221"/>
      <c r="K9" s="221"/>
      <c r="L9" s="221"/>
      <c r="M9" s="221"/>
      <c r="N9" s="221"/>
      <c r="O9" s="221"/>
      <c r="P9" s="221"/>
      <c r="Q9" s="221"/>
      <c r="R9" s="221"/>
      <c r="S9" s="221"/>
      <c r="T9" s="221"/>
      <c r="U9" s="221"/>
      <c r="V9" s="221"/>
      <c r="W9" s="221"/>
      <c r="X9" s="221"/>
      <c r="Y9" s="221"/>
      <c r="Z9" s="221"/>
      <c r="AA9" s="221"/>
      <c r="AB9" s="221"/>
      <c r="AC9" s="221"/>
      <c r="AD9" s="221"/>
      <c r="AE9" s="221">
        <v>3</v>
      </c>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v>4</v>
      </c>
      <c r="BE9" s="221"/>
      <c r="BF9" s="221"/>
      <c r="BG9" s="221"/>
      <c r="BH9" s="221"/>
      <c r="BI9" s="221"/>
      <c r="BJ9" s="221"/>
      <c r="BK9" s="221"/>
      <c r="BL9" s="221"/>
      <c r="BM9" s="221"/>
      <c r="BN9" s="221"/>
      <c r="BO9" s="221"/>
      <c r="BP9" s="221"/>
      <c r="BQ9" s="221"/>
      <c r="BR9" s="221"/>
      <c r="BS9" s="221"/>
      <c r="BT9" s="221">
        <v>5</v>
      </c>
      <c r="BU9" s="221"/>
      <c r="BV9" s="221"/>
      <c r="BW9" s="221"/>
      <c r="BX9" s="221"/>
      <c r="BY9" s="221"/>
      <c r="BZ9" s="221"/>
      <c r="CA9" s="221"/>
      <c r="CB9" s="221"/>
      <c r="CC9" s="221"/>
      <c r="CD9" s="221"/>
      <c r="CE9" s="221"/>
      <c r="CF9" s="221"/>
      <c r="CG9" s="221"/>
      <c r="CH9" s="221"/>
      <c r="CI9" s="221"/>
      <c r="CJ9" s="221">
        <v>6</v>
      </c>
      <c r="CK9" s="221"/>
      <c r="CL9" s="221"/>
      <c r="CM9" s="221"/>
      <c r="CN9" s="221"/>
      <c r="CO9" s="221"/>
      <c r="CP9" s="221"/>
      <c r="CQ9" s="221"/>
      <c r="CR9" s="221"/>
      <c r="CS9" s="221"/>
      <c r="CT9" s="221"/>
      <c r="CU9" s="221"/>
      <c r="CV9" s="221"/>
      <c r="CW9" s="221"/>
      <c r="CX9" s="221"/>
      <c r="CY9" s="221"/>
      <c r="CZ9" s="221"/>
      <c r="DA9" s="221"/>
    </row>
    <row r="10" spans="1:105" s="5" customFormat="1" ht="36" customHeight="1" x14ac:dyDescent="0.2">
      <c r="A10" s="288">
        <v>2</v>
      </c>
      <c r="B10" s="288"/>
      <c r="C10" s="288"/>
      <c r="D10" s="288"/>
      <c r="E10" s="288"/>
      <c r="F10" s="288"/>
      <c r="G10" s="289" t="s">
        <v>115</v>
      </c>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90"/>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2"/>
      <c r="BD10" s="276">
        <v>4</v>
      </c>
      <c r="BE10" s="277"/>
      <c r="BF10" s="277"/>
      <c r="BG10" s="277"/>
      <c r="BH10" s="277"/>
      <c r="BI10" s="277"/>
      <c r="BJ10" s="277"/>
      <c r="BK10" s="277"/>
      <c r="BL10" s="277"/>
      <c r="BM10" s="277"/>
      <c r="BN10" s="277"/>
      <c r="BO10" s="277"/>
      <c r="BP10" s="277"/>
      <c r="BQ10" s="277"/>
      <c r="BR10" s="277"/>
      <c r="BS10" s="278"/>
      <c r="BT10" s="276">
        <v>6</v>
      </c>
      <c r="BU10" s="277"/>
      <c r="BV10" s="277"/>
      <c r="BW10" s="277"/>
      <c r="BX10" s="277"/>
      <c r="BY10" s="277"/>
      <c r="BZ10" s="277"/>
      <c r="CA10" s="277"/>
      <c r="CB10" s="277"/>
      <c r="CC10" s="277"/>
      <c r="CD10" s="277"/>
      <c r="CE10" s="277"/>
      <c r="CF10" s="277"/>
      <c r="CG10" s="277"/>
      <c r="CH10" s="277"/>
      <c r="CI10" s="278"/>
      <c r="CJ10" s="280"/>
      <c r="CK10" s="280"/>
      <c r="CL10" s="280"/>
      <c r="CM10" s="280"/>
      <c r="CN10" s="280"/>
      <c r="CO10" s="280"/>
      <c r="CP10" s="280"/>
      <c r="CQ10" s="280"/>
      <c r="CR10" s="280"/>
      <c r="CS10" s="280"/>
      <c r="CT10" s="280"/>
      <c r="CU10" s="280"/>
      <c r="CV10" s="280"/>
      <c r="CW10" s="280"/>
      <c r="CX10" s="280"/>
      <c r="CY10" s="280"/>
      <c r="CZ10" s="280"/>
      <c r="DA10" s="280"/>
    </row>
    <row r="11" spans="1:105" s="5" customFormat="1" ht="15" customHeight="1" x14ac:dyDescent="0.2">
      <c r="A11" s="288">
        <v>3</v>
      </c>
      <c r="B11" s="288"/>
      <c r="C11" s="288"/>
      <c r="D11" s="288"/>
      <c r="E11" s="288"/>
      <c r="F11" s="288"/>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76"/>
      <c r="BE11" s="277"/>
      <c r="BF11" s="277"/>
      <c r="BG11" s="277"/>
      <c r="BH11" s="277"/>
      <c r="BI11" s="277"/>
      <c r="BJ11" s="277"/>
      <c r="BK11" s="277"/>
      <c r="BL11" s="277"/>
      <c r="BM11" s="277"/>
      <c r="BN11" s="277"/>
      <c r="BO11" s="277"/>
      <c r="BP11" s="277"/>
      <c r="BQ11" s="277"/>
      <c r="BR11" s="277"/>
      <c r="BS11" s="278"/>
      <c r="BT11" s="281"/>
      <c r="BU11" s="281"/>
      <c r="BV11" s="281"/>
      <c r="BW11" s="281"/>
      <c r="BX11" s="281"/>
      <c r="BY11" s="281"/>
      <c r="BZ11" s="281"/>
      <c r="CA11" s="281"/>
      <c r="CB11" s="281"/>
      <c r="CC11" s="281"/>
      <c r="CD11" s="281"/>
      <c r="CE11" s="281"/>
      <c r="CF11" s="281"/>
      <c r="CG11" s="281"/>
      <c r="CH11" s="281"/>
      <c r="CI11" s="281"/>
      <c r="CJ11" s="280">
        <f>AE11+BD11*BT11</f>
        <v>0</v>
      </c>
      <c r="CK11" s="280"/>
      <c r="CL11" s="280"/>
      <c r="CM11" s="280"/>
      <c r="CN11" s="280"/>
      <c r="CO11" s="280"/>
      <c r="CP11" s="280"/>
      <c r="CQ11" s="280"/>
      <c r="CR11" s="280"/>
      <c r="CS11" s="280"/>
      <c r="CT11" s="280"/>
      <c r="CU11" s="280"/>
      <c r="CV11" s="280"/>
      <c r="CW11" s="280"/>
      <c r="CX11" s="280"/>
      <c r="CY11" s="280"/>
      <c r="CZ11" s="280"/>
      <c r="DA11" s="280"/>
    </row>
    <row r="12" spans="1:105" s="5" customFormat="1" ht="15" customHeight="1" x14ac:dyDescent="0.2">
      <c r="A12" s="293"/>
      <c r="B12" s="293"/>
      <c r="C12" s="293"/>
      <c r="D12" s="293"/>
      <c r="E12" s="293"/>
      <c r="F12" s="293"/>
      <c r="G12" s="295" t="s">
        <v>22</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6"/>
      <c r="AE12" s="279" t="s">
        <v>23</v>
      </c>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t="s">
        <v>23</v>
      </c>
      <c r="BE12" s="279"/>
      <c r="BF12" s="279"/>
      <c r="BG12" s="279"/>
      <c r="BH12" s="279"/>
      <c r="BI12" s="279"/>
      <c r="BJ12" s="279"/>
      <c r="BK12" s="279"/>
      <c r="BL12" s="279"/>
      <c r="BM12" s="279"/>
      <c r="BN12" s="279"/>
      <c r="BO12" s="279"/>
      <c r="BP12" s="279"/>
      <c r="BQ12" s="279"/>
      <c r="BR12" s="279"/>
      <c r="BS12" s="279"/>
      <c r="BT12" s="279" t="s">
        <v>23</v>
      </c>
      <c r="BU12" s="279"/>
      <c r="BV12" s="279"/>
      <c r="BW12" s="279"/>
      <c r="BX12" s="279"/>
      <c r="BY12" s="279"/>
      <c r="BZ12" s="279"/>
      <c r="CA12" s="279"/>
      <c r="CB12" s="279"/>
      <c r="CC12" s="279"/>
      <c r="CD12" s="279"/>
      <c r="CE12" s="279"/>
      <c r="CF12" s="279"/>
      <c r="CG12" s="279"/>
      <c r="CH12" s="279"/>
      <c r="CI12" s="279"/>
      <c r="CJ12" s="275">
        <f>SUM(CJ10:DA11)</f>
        <v>0</v>
      </c>
      <c r="CK12" s="275"/>
      <c r="CL12" s="275"/>
      <c r="CM12" s="275"/>
      <c r="CN12" s="275"/>
      <c r="CO12" s="275"/>
      <c r="CP12" s="275"/>
      <c r="CQ12" s="275"/>
      <c r="CR12" s="275"/>
      <c r="CS12" s="275"/>
      <c r="CT12" s="275"/>
      <c r="CU12" s="275"/>
      <c r="CV12" s="275"/>
      <c r="CW12" s="275"/>
      <c r="CX12" s="275"/>
      <c r="CY12" s="275"/>
      <c r="CZ12" s="275"/>
      <c r="DA12" s="275"/>
    </row>
    <row r="14" spans="1:105" ht="12" customHeight="1" x14ac:dyDescent="0.25">
      <c r="T14" s="2" t="s">
        <v>536</v>
      </c>
      <c r="AJ14" s="34">
        <f>CJ12</f>
        <v>0</v>
      </c>
    </row>
  </sheetData>
  <mergeCells count="35">
    <mergeCell ref="A12:F12"/>
    <mergeCell ref="A11:F11"/>
    <mergeCell ref="AE11:BC11"/>
    <mergeCell ref="G11:AD11"/>
    <mergeCell ref="AE12:BC12"/>
    <mergeCell ref="G12:AD12"/>
    <mergeCell ref="A10:F10"/>
    <mergeCell ref="G10:AD10"/>
    <mergeCell ref="G9:AD9"/>
    <mergeCell ref="BD10:BS10"/>
    <mergeCell ref="AE10:BC10"/>
    <mergeCell ref="AE9:BC9"/>
    <mergeCell ref="A9:F9"/>
    <mergeCell ref="BD9:BS9"/>
    <mergeCell ref="A2:DA2"/>
    <mergeCell ref="Y4:CY4"/>
    <mergeCell ref="F6:R6"/>
    <mergeCell ref="Y6:CY6"/>
    <mergeCell ref="E4:R4"/>
    <mergeCell ref="A8:F8"/>
    <mergeCell ref="G8:AD8"/>
    <mergeCell ref="AE8:BC8"/>
    <mergeCell ref="CJ12:DA12"/>
    <mergeCell ref="BD11:BS11"/>
    <mergeCell ref="BD12:BS12"/>
    <mergeCell ref="BT12:CI12"/>
    <mergeCell ref="BT10:CI10"/>
    <mergeCell ref="CJ11:DA11"/>
    <mergeCell ref="CJ10:DA10"/>
    <mergeCell ref="BT11:CI11"/>
    <mergeCell ref="CJ9:DA9"/>
    <mergeCell ref="BD8:BS8"/>
    <mergeCell ref="BT8:CI8"/>
    <mergeCell ref="CJ8:DA8"/>
    <mergeCell ref="BT9:CI9"/>
  </mergeCells>
  <phoneticPr fontId="32" type="noConversion"/>
  <pageMargins left="0.78740157480314965" right="0.51181102362204722" top="0.59055118110236227" bottom="0.39370078740157483" header="0.19685039370078741" footer="0.19685039370078741"/>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0"/>
  <sheetViews>
    <sheetView topLeftCell="A4" zoomScale="130" zoomScaleNormal="130" workbookViewId="0">
      <selection activeCell="CJ9" sqref="CJ9:DA9"/>
    </sheetView>
  </sheetViews>
  <sheetFormatPr defaultColWidth="0.85546875" defaultRowHeight="15" x14ac:dyDescent="0.25"/>
  <cols>
    <col min="1" max="16384" width="0.85546875" style="2"/>
  </cols>
  <sheetData>
    <row r="1" spans="1:105" s="6" customFormat="1" ht="14.25" x14ac:dyDescent="0.2">
      <c r="A1" s="231" t="s">
        <v>34</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row>
    <row r="2" spans="1:105" s="6" customFormat="1" ht="30" customHeight="1" x14ac:dyDescent="0.2">
      <c r="A2" s="14"/>
      <c r="B2" s="14"/>
      <c r="C2" s="14"/>
      <c r="D2" s="231" t="s">
        <v>201</v>
      </c>
      <c r="E2" s="231"/>
      <c r="F2" s="231"/>
      <c r="G2" s="231"/>
      <c r="H2" s="231"/>
      <c r="I2" s="231"/>
      <c r="J2" s="231"/>
      <c r="K2" s="231"/>
      <c r="L2" s="231"/>
      <c r="M2" s="231"/>
      <c r="N2" s="231"/>
      <c r="O2" s="231"/>
      <c r="P2" s="231"/>
      <c r="Q2" s="231"/>
      <c r="R2" s="231"/>
      <c r="S2" s="231"/>
      <c r="T2" s="14"/>
      <c r="U2" s="14"/>
      <c r="V2" s="14"/>
      <c r="W2" s="14"/>
      <c r="X2" s="282" t="s">
        <v>104</v>
      </c>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4"/>
    </row>
    <row r="3" spans="1:105" s="28" customFormat="1" ht="6" customHeight="1" x14ac:dyDescent="0.2">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row>
    <row r="4" spans="1:105" s="6" customFormat="1" ht="38.25" customHeight="1" x14ac:dyDescent="0.2">
      <c r="A4" s="14"/>
      <c r="B4" s="14"/>
      <c r="C4" s="14"/>
      <c r="D4" s="14"/>
      <c r="E4" s="14"/>
      <c r="F4" s="14"/>
      <c r="G4" s="14"/>
      <c r="H4" s="231" t="s">
        <v>126</v>
      </c>
      <c r="I4" s="231"/>
      <c r="J4" s="231"/>
      <c r="K4" s="231"/>
      <c r="L4" s="231"/>
      <c r="M4" s="231"/>
      <c r="N4" s="231"/>
      <c r="O4" s="231"/>
      <c r="P4" s="231"/>
      <c r="Q4" s="231"/>
      <c r="R4" s="231"/>
      <c r="S4" s="14"/>
      <c r="T4" s="14"/>
      <c r="U4" s="14"/>
      <c r="V4" s="14"/>
      <c r="W4" s="14"/>
      <c r="X4" s="304" t="s">
        <v>129</v>
      </c>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c r="BN4" s="305"/>
      <c r="BO4" s="305"/>
      <c r="BP4" s="305"/>
      <c r="BQ4" s="305"/>
      <c r="BR4" s="305"/>
      <c r="BS4" s="305"/>
      <c r="BT4" s="305"/>
      <c r="BU4" s="305"/>
      <c r="BV4" s="305"/>
      <c r="BW4" s="305"/>
      <c r="BX4" s="305"/>
      <c r="BY4" s="305"/>
      <c r="BZ4" s="305"/>
      <c r="CA4" s="305"/>
      <c r="CB4" s="305"/>
      <c r="CC4" s="305"/>
      <c r="CD4" s="305"/>
      <c r="CE4" s="305"/>
      <c r="CF4" s="305"/>
      <c r="CG4" s="305"/>
      <c r="CH4" s="305"/>
      <c r="CI4" s="305"/>
      <c r="CJ4" s="305"/>
      <c r="CK4" s="305"/>
      <c r="CL4" s="305"/>
      <c r="CM4" s="305"/>
      <c r="CN4" s="305"/>
      <c r="CO4" s="305"/>
      <c r="CP4" s="305"/>
      <c r="CQ4" s="305"/>
      <c r="CR4" s="305"/>
      <c r="CS4" s="305"/>
      <c r="CT4" s="305"/>
      <c r="CU4" s="305"/>
      <c r="CV4" s="305"/>
      <c r="CW4" s="305"/>
      <c r="CX4" s="305"/>
      <c r="CY4" s="305"/>
      <c r="CZ4" s="305"/>
      <c r="DA4" s="306"/>
    </row>
    <row r="5" spans="1:105" ht="10.5" customHeight="1" x14ac:dyDescent="0.25"/>
    <row r="6" spans="1:105" s="3" customFormat="1" ht="55.5" customHeight="1" x14ac:dyDescent="0.2">
      <c r="A6" s="211" t="s">
        <v>13</v>
      </c>
      <c r="B6" s="212"/>
      <c r="C6" s="212"/>
      <c r="D6" s="212"/>
      <c r="E6" s="212"/>
      <c r="F6" s="213"/>
      <c r="G6" s="211" t="s">
        <v>35</v>
      </c>
      <c r="H6" s="212"/>
      <c r="I6" s="212"/>
      <c r="J6" s="212"/>
      <c r="K6" s="212"/>
      <c r="L6" s="212"/>
      <c r="M6" s="212"/>
      <c r="N6" s="212"/>
      <c r="O6" s="212"/>
      <c r="P6" s="212"/>
      <c r="Q6" s="212"/>
      <c r="R6" s="212"/>
      <c r="S6" s="212"/>
      <c r="T6" s="212"/>
      <c r="U6" s="212"/>
      <c r="V6" s="212"/>
      <c r="W6" s="212"/>
      <c r="X6" s="212"/>
      <c r="Y6" s="212"/>
      <c r="Z6" s="212"/>
      <c r="AA6" s="212"/>
      <c r="AB6" s="212"/>
      <c r="AC6" s="212"/>
      <c r="AD6" s="213"/>
      <c r="AE6" s="211" t="s">
        <v>36</v>
      </c>
      <c r="AF6" s="212"/>
      <c r="AG6" s="212"/>
      <c r="AH6" s="212"/>
      <c r="AI6" s="212"/>
      <c r="AJ6" s="212"/>
      <c r="AK6" s="212"/>
      <c r="AL6" s="212"/>
      <c r="AM6" s="212"/>
      <c r="AN6" s="212"/>
      <c r="AO6" s="212"/>
      <c r="AP6" s="212"/>
      <c r="AQ6" s="212"/>
      <c r="AR6" s="212"/>
      <c r="AS6" s="212"/>
      <c r="AT6" s="212"/>
      <c r="AU6" s="212"/>
      <c r="AV6" s="212"/>
      <c r="AW6" s="212"/>
      <c r="AX6" s="212"/>
      <c r="AY6" s="213"/>
      <c r="AZ6" s="211" t="s">
        <v>37</v>
      </c>
      <c r="BA6" s="212"/>
      <c r="BB6" s="212"/>
      <c r="BC6" s="212"/>
      <c r="BD6" s="212"/>
      <c r="BE6" s="212"/>
      <c r="BF6" s="212"/>
      <c r="BG6" s="212"/>
      <c r="BH6" s="212"/>
      <c r="BI6" s="212"/>
      <c r="BJ6" s="212"/>
      <c r="BK6" s="212"/>
      <c r="BL6" s="212"/>
      <c r="BM6" s="212"/>
      <c r="BN6" s="212"/>
      <c r="BO6" s="212"/>
      <c r="BP6" s="212"/>
      <c r="BQ6" s="213"/>
      <c r="BR6" s="211" t="s">
        <v>38</v>
      </c>
      <c r="BS6" s="212"/>
      <c r="BT6" s="212"/>
      <c r="BU6" s="212"/>
      <c r="BV6" s="212"/>
      <c r="BW6" s="212"/>
      <c r="BX6" s="212"/>
      <c r="BY6" s="212"/>
      <c r="BZ6" s="212"/>
      <c r="CA6" s="212"/>
      <c r="CB6" s="212"/>
      <c r="CC6" s="212"/>
      <c r="CD6" s="212"/>
      <c r="CE6" s="212"/>
      <c r="CF6" s="212"/>
      <c r="CG6" s="212"/>
      <c r="CH6" s="212"/>
      <c r="CI6" s="213"/>
      <c r="CJ6" s="211" t="s">
        <v>33</v>
      </c>
      <c r="CK6" s="212"/>
      <c r="CL6" s="212"/>
      <c r="CM6" s="212"/>
      <c r="CN6" s="212"/>
      <c r="CO6" s="212"/>
      <c r="CP6" s="212"/>
      <c r="CQ6" s="212"/>
      <c r="CR6" s="212"/>
      <c r="CS6" s="212"/>
      <c r="CT6" s="212"/>
      <c r="CU6" s="212"/>
      <c r="CV6" s="212"/>
      <c r="CW6" s="212"/>
      <c r="CX6" s="212"/>
      <c r="CY6" s="212"/>
      <c r="CZ6" s="212"/>
      <c r="DA6" s="213"/>
    </row>
    <row r="7" spans="1:105" s="4" customFormat="1" ht="12.75" x14ac:dyDescent="0.2">
      <c r="A7" s="221">
        <v>1</v>
      </c>
      <c r="B7" s="221"/>
      <c r="C7" s="221"/>
      <c r="D7" s="221"/>
      <c r="E7" s="221"/>
      <c r="F7" s="221"/>
      <c r="G7" s="221">
        <v>2</v>
      </c>
      <c r="H7" s="221"/>
      <c r="I7" s="221"/>
      <c r="J7" s="221"/>
      <c r="K7" s="221"/>
      <c r="L7" s="221"/>
      <c r="M7" s="221"/>
      <c r="N7" s="221"/>
      <c r="O7" s="221"/>
      <c r="P7" s="221"/>
      <c r="Q7" s="221"/>
      <c r="R7" s="221"/>
      <c r="S7" s="221"/>
      <c r="T7" s="221"/>
      <c r="U7" s="221"/>
      <c r="V7" s="221"/>
      <c r="W7" s="221"/>
      <c r="X7" s="221"/>
      <c r="Y7" s="221"/>
      <c r="Z7" s="221"/>
      <c r="AA7" s="221"/>
      <c r="AB7" s="221"/>
      <c r="AC7" s="221"/>
      <c r="AD7" s="221"/>
      <c r="AE7" s="221">
        <v>3</v>
      </c>
      <c r="AF7" s="221"/>
      <c r="AG7" s="221"/>
      <c r="AH7" s="221"/>
      <c r="AI7" s="221"/>
      <c r="AJ7" s="221"/>
      <c r="AK7" s="221"/>
      <c r="AL7" s="221"/>
      <c r="AM7" s="221"/>
      <c r="AN7" s="221"/>
      <c r="AO7" s="221"/>
      <c r="AP7" s="221"/>
      <c r="AQ7" s="221"/>
      <c r="AR7" s="221"/>
      <c r="AS7" s="221"/>
      <c r="AT7" s="221"/>
      <c r="AU7" s="221"/>
      <c r="AV7" s="221"/>
      <c r="AW7" s="221"/>
      <c r="AX7" s="221"/>
      <c r="AY7" s="221"/>
      <c r="AZ7" s="221">
        <v>4</v>
      </c>
      <c r="BA7" s="221"/>
      <c r="BB7" s="221"/>
      <c r="BC7" s="221"/>
      <c r="BD7" s="221"/>
      <c r="BE7" s="221"/>
      <c r="BF7" s="221"/>
      <c r="BG7" s="221"/>
      <c r="BH7" s="221"/>
      <c r="BI7" s="221"/>
      <c r="BJ7" s="221"/>
      <c r="BK7" s="221"/>
      <c r="BL7" s="221"/>
      <c r="BM7" s="221"/>
      <c r="BN7" s="221"/>
      <c r="BO7" s="221"/>
      <c r="BP7" s="221"/>
      <c r="BQ7" s="221"/>
      <c r="BR7" s="221">
        <v>5</v>
      </c>
      <c r="BS7" s="221"/>
      <c r="BT7" s="221"/>
      <c r="BU7" s="221"/>
      <c r="BV7" s="221"/>
      <c r="BW7" s="221"/>
      <c r="BX7" s="221"/>
      <c r="BY7" s="221"/>
      <c r="BZ7" s="221"/>
      <c r="CA7" s="221"/>
      <c r="CB7" s="221"/>
      <c r="CC7" s="221"/>
      <c r="CD7" s="221"/>
      <c r="CE7" s="221"/>
      <c r="CF7" s="221"/>
      <c r="CG7" s="221"/>
      <c r="CH7" s="221"/>
      <c r="CI7" s="221"/>
      <c r="CJ7" s="221">
        <v>6</v>
      </c>
      <c r="CK7" s="221"/>
      <c r="CL7" s="221"/>
      <c r="CM7" s="221"/>
      <c r="CN7" s="221"/>
      <c r="CO7" s="221"/>
      <c r="CP7" s="221"/>
      <c r="CQ7" s="221"/>
      <c r="CR7" s="221"/>
      <c r="CS7" s="221"/>
      <c r="CT7" s="221"/>
      <c r="CU7" s="221"/>
      <c r="CV7" s="221"/>
      <c r="CW7" s="221"/>
      <c r="CX7" s="221"/>
      <c r="CY7" s="221"/>
      <c r="CZ7" s="221"/>
      <c r="DA7" s="221"/>
    </row>
    <row r="8" spans="1:105" s="5" customFormat="1" ht="39.75" customHeight="1" x14ac:dyDescent="0.2">
      <c r="A8" s="288">
        <v>2</v>
      </c>
      <c r="B8" s="288"/>
      <c r="C8" s="288"/>
      <c r="D8" s="288"/>
      <c r="E8" s="288"/>
      <c r="F8" s="288"/>
      <c r="G8" s="300" t="s">
        <v>119</v>
      </c>
      <c r="H8" s="301"/>
      <c r="I8" s="301"/>
      <c r="J8" s="301"/>
      <c r="K8" s="301"/>
      <c r="L8" s="301"/>
      <c r="M8" s="301"/>
      <c r="N8" s="301"/>
      <c r="O8" s="301"/>
      <c r="P8" s="301"/>
      <c r="Q8" s="301"/>
      <c r="R8" s="301"/>
      <c r="S8" s="301"/>
      <c r="T8" s="301"/>
      <c r="U8" s="301"/>
      <c r="V8" s="301"/>
      <c r="W8" s="301"/>
      <c r="X8" s="301"/>
      <c r="Y8" s="301"/>
      <c r="Z8" s="301"/>
      <c r="AA8" s="301"/>
      <c r="AB8" s="301"/>
      <c r="AC8" s="301"/>
      <c r="AD8" s="302"/>
      <c r="AE8" s="276"/>
      <c r="AF8" s="277"/>
      <c r="AG8" s="277"/>
      <c r="AH8" s="277"/>
      <c r="AI8" s="277"/>
      <c r="AJ8" s="277"/>
      <c r="AK8" s="277"/>
      <c r="AL8" s="277"/>
      <c r="AM8" s="277"/>
      <c r="AN8" s="277"/>
      <c r="AO8" s="277"/>
      <c r="AP8" s="277"/>
      <c r="AQ8" s="277"/>
      <c r="AR8" s="277"/>
      <c r="AS8" s="277"/>
      <c r="AT8" s="277"/>
      <c r="AU8" s="277"/>
      <c r="AV8" s="277"/>
      <c r="AW8" s="277"/>
      <c r="AX8" s="277"/>
      <c r="AY8" s="278"/>
      <c r="AZ8" s="276"/>
      <c r="BA8" s="277"/>
      <c r="BB8" s="277"/>
      <c r="BC8" s="277"/>
      <c r="BD8" s="277"/>
      <c r="BE8" s="277"/>
      <c r="BF8" s="277"/>
      <c r="BG8" s="277"/>
      <c r="BH8" s="277"/>
      <c r="BI8" s="277"/>
      <c r="BJ8" s="277"/>
      <c r="BK8" s="277"/>
      <c r="BL8" s="277"/>
      <c r="BM8" s="277"/>
      <c r="BN8" s="277"/>
      <c r="BO8" s="277"/>
      <c r="BP8" s="277"/>
      <c r="BQ8" s="278"/>
      <c r="BR8" s="297"/>
      <c r="BS8" s="298"/>
      <c r="BT8" s="298"/>
      <c r="BU8" s="298"/>
      <c r="BV8" s="298"/>
      <c r="BW8" s="298"/>
      <c r="BX8" s="298"/>
      <c r="BY8" s="298"/>
      <c r="BZ8" s="298"/>
      <c r="CA8" s="298"/>
      <c r="CB8" s="298"/>
      <c r="CC8" s="298"/>
      <c r="CD8" s="298"/>
      <c r="CE8" s="298"/>
      <c r="CF8" s="298"/>
      <c r="CG8" s="298"/>
      <c r="CH8" s="298"/>
      <c r="CI8" s="299"/>
      <c r="CJ8" s="275">
        <f>AE8*AZ8*BR8</f>
        <v>0</v>
      </c>
      <c r="CK8" s="275"/>
      <c r="CL8" s="275"/>
      <c r="CM8" s="275"/>
      <c r="CN8" s="275"/>
      <c r="CO8" s="275"/>
      <c r="CP8" s="275"/>
      <c r="CQ8" s="275"/>
      <c r="CR8" s="275"/>
      <c r="CS8" s="275"/>
      <c r="CT8" s="275"/>
      <c r="CU8" s="275"/>
      <c r="CV8" s="275"/>
      <c r="CW8" s="275"/>
      <c r="CX8" s="275"/>
      <c r="CY8" s="275"/>
      <c r="CZ8" s="275"/>
      <c r="DA8" s="275"/>
    </row>
    <row r="9" spans="1:105" s="5" customFormat="1" ht="15" customHeight="1" x14ac:dyDescent="0.2">
      <c r="A9" s="288">
        <v>3</v>
      </c>
      <c r="B9" s="288"/>
      <c r="C9" s="288"/>
      <c r="D9" s="288"/>
      <c r="E9" s="288"/>
      <c r="F9" s="288"/>
      <c r="G9" s="300"/>
      <c r="H9" s="301"/>
      <c r="I9" s="301"/>
      <c r="J9" s="301"/>
      <c r="K9" s="301"/>
      <c r="L9" s="301"/>
      <c r="M9" s="301"/>
      <c r="N9" s="301"/>
      <c r="O9" s="301"/>
      <c r="P9" s="301"/>
      <c r="Q9" s="301"/>
      <c r="R9" s="301"/>
      <c r="S9" s="301"/>
      <c r="T9" s="301"/>
      <c r="U9" s="301"/>
      <c r="V9" s="301"/>
      <c r="W9" s="301"/>
      <c r="X9" s="301"/>
      <c r="Y9" s="301"/>
      <c r="Z9" s="301"/>
      <c r="AA9" s="301"/>
      <c r="AB9" s="301"/>
      <c r="AC9" s="301"/>
      <c r="AD9" s="302"/>
      <c r="AE9" s="276"/>
      <c r="AF9" s="277"/>
      <c r="AG9" s="277"/>
      <c r="AH9" s="277"/>
      <c r="AI9" s="277"/>
      <c r="AJ9" s="277"/>
      <c r="AK9" s="277"/>
      <c r="AL9" s="277"/>
      <c r="AM9" s="277"/>
      <c r="AN9" s="277"/>
      <c r="AO9" s="277"/>
      <c r="AP9" s="277"/>
      <c r="AQ9" s="277"/>
      <c r="AR9" s="277"/>
      <c r="AS9" s="277"/>
      <c r="AT9" s="277"/>
      <c r="AU9" s="277"/>
      <c r="AV9" s="277"/>
      <c r="AW9" s="277"/>
      <c r="AX9" s="277"/>
      <c r="AY9" s="278"/>
      <c r="AZ9" s="281"/>
      <c r="BA9" s="281"/>
      <c r="BB9" s="281"/>
      <c r="BC9" s="281"/>
      <c r="BD9" s="281"/>
      <c r="BE9" s="281"/>
      <c r="BF9" s="281"/>
      <c r="BG9" s="281"/>
      <c r="BH9" s="281"/>
      <c r="BI9" s="281"/>
      <c r="BJ9" s="281"/>
      <c r="BK9" s="281"/>
      <c r="BL9" s="281"/>
      <c r="BM9" s="281"/>
      <c r="BN9" s="281"/>
      <c r="BO9" s="281"/>
      <c r="BP9" s="281"/>
      <c r="BQ9" s="281"/>
      <c r="BR9" s="303"/>
      <c r="BS9" s="303"/>
      <c r="BT9" s="303"/>
      <c r="BU9" s="303"/>
      <c r="BV9" s="303"/>
      <c r="BW9" s="303"/>
      <c r="BX9" s="303"/>
      <c r="BY9" s="303"/>
      <c r="BZ9" s="303"/>
      <c r="CA9" s="303"/>
      <c r="CB9" s="303"/>
      <c r="CC9" s="303"/>
      <c r="CD9" s="303"/>
      <c r="CE9" s="303"/>
      <c r="CF9" s="303"/>
      <c r="CG9" s="303"/>
      <c r="CH9" s="303"/>
      <c r="CI9" s="303"/>
      <c r="CJ9" s="275">
        <f>AE9*AZ9*BR9</f>
        <v>0</v>
      </c>
      <c r="CK9" s="275"/>
      <c r="CL9" s="275"/>
      <c r="CM9" s="275"/>
      <c r="CN9" s="275"/>
      <c r="CO9" s="275"/>
      <c r="CP9" s="275"/>
      <c r="CQ9" s="275"/>
      <c r="CR9" s="275"/>
      <c r="CS9" s="275"/>
      <c r="CT9" s="275"/>
      <c r="CU9" s="275"/>
      <c r="CV9" s="275"/>
      <c r="CW9" s="275"/>
      <c r="CX9" s="275"/>
      <c r="CY9" s="275"/>
      <c r="CZ9" s="275"/>
      <c r="DA9" s="275"/>
    </row>
    <row r="10" spans="1:105" s="5" customFormat="1" ht="15" customHeight="1" x14ac:dyDescent="0.2">
      <c r="A10" s="293"/>
      <c r="B10" s="293"/>
      <c r="C10" s="293"/>
      <c r="D10" s="293"/>
      <c r="E10" s="293"/>
      <c r="F10" s="293"/>
      <c r="G10" s="295" t="s">
        <v>22</v>
      </c>
      <c r="H10" s="295"/>
      <c r="I10" s="295"/>
      <c r="J10" s="295"/>
      <c r="K10" s="295"/>
      <c r="L10" s="295"/>
      <c r="M10" s="295"/>
      <c r="N10" s="295"/>
      <c r="O10" s="295"/>
      <c r="P10" s="295"/>
      <c r="Q10" s="295"/>
      <c r="R10" s="295"/>
      <c r="S10" s="295"/>
      <c r="T10" s="295"/>
      <c r="U10" s="295"/>
      <c r="V10" s="295"/>
      <c r="W10" s="295"/>
      <c r="X10" s="295"/>
      <c r="Y10" s="295"/>
      <c r="Z10" s="295"/>
      <c r="AA10" s="295"/>
      <c r="AB10" s="295"/>
      <c r="AC10" s="295"/>
      <c r="AD10" s="296"/>
      <c r="AE10" s="279" t="s">
        <v>23</v>
      </c>
      <c r="AF10" s="279"/>
      <c r="AG10" s="279"/>
      <c r="AH10" s="279"/>
      <c r="AI10" s="279"/>
      <c r="AJ10" s="279"/>
      <c r="AK10" s="279"/>
      <c r="AL10" s="279"/>
      <c r="AM10" s="279"/>
      <c r="AN10" s="279"/>
      <c r="AO10" s="279"/>
      <c r="AP10" s="279"/>
      <c r="AQ10" s="279"/>
      <c r="AR10" s="279"/>
      <c r="AS10" s="279"/>
      <c r="AT10" s="279"/>
      <c r="AU10" s="279"/>
      <c r="AV10" s="279"/>
      <c r="AW10" s="279"/>
      <c r="AX10" s="279"/>
      <c r="AY10" s="279"/>
      <c r="AZ10" s="279" t="s">
        <v>23</v>
      </c>
      <c r="BA10" s="279"/>
      <c r="BB10" s="279"/>
      <c r="BC10" s="279"/>
      <c r="BD10" s="279"/>
      <c r="BE10" s="279"/>
      <c r="BF10" s="279"/>
      <c r="BG10" s="279"/>
      <c r="BH10" s="279"/>
      <c r="BI10" s="279"/>
      <c r="BJ10" s="279"/>
      <c r="BK10" s="279"/>
      <c r="BL10" s="279"/>
      <c r="BM10" s="279"/>
      <c r="BN10" s="279"/>
      <c r="BO10" s="279"/>
      <c r="BP10" s="279"/>
      <c r="BQ10" s="279"/>
      <c r="BR10" s="279" t="s">
        <v>23</v>
      </c>
      <c r="BS10" s="279"/>
      <c r="BT10" s="279"/>
      <c r="BU10" s="279"/>
      <c r="BV10" s="279"/>
      <c r="BW10" s="279"/>
      <c r="BX10" s="279"/>
      <c r="BY10" s="279"/>
      <c r="BZ10" s="279"/>
      <c r="CA10" s="279"/>
      <c r="CB10" s="279"/>
      <c r="CC10" s="279"/>
      <c r="CD10" s="279"/>
      <c r="CE10" s="279"/>
      <c r="CF10" s="279"/>
      <c r="CG10" s="279"/>
      <c r="CH10" s="279"/>
      <c r="CI10" s="279"/>
      <c r="CJ10" s="275">
        <f>SUM(CJ8:DA9)</f>
        <v>0</v>
      </c>
      <c r="CK10" s="275"/>
      <c r="CL10" s="275"/>
      <c r="CM10" s="275"/>
      <c r="CN10" s="275"/>
      <c r="CO10" s="275"/>
      <c r="CP10" s="275"/>
      <c r="CQ10" s="275"/>
      <c r="CR10" s="275"/>
      <c r="CS10" s="275"/>
      <c r="CT10" s="275"/>
      <c r="CU10" s="275"/>
      <c r="CV10" s="275"/>
      <c r="CW10" s="275"/>
      <c r="CX10" s="275"/>
      <c r="CY10" s="275"/>
      <c r="CZ10" s="275"/>
      <c r="DA10" s="275"/>
    </row>
  </sheetData>
  <mergeCells count="35">
    <mergeCell ref="A1:DA1"/>
    <mergeCell ref="A6:F6"/>
    <mergeCell ref="G6:AD6"/>
    <mergeCell ref="AE6:AY6"/>
    <mergeCell ref="AZ6:BQ6"/>
    <mergeCell ref="BR6:CI6"/>
    <mergeCell ref="CJ6:DA6"/>
    <mergeCell ref="D2:S2"/>
    <mergeCell ref="X2:DA2"/>
    <mergeCell ref="H4:R4"/>
    <mergeCell ref="X4:DA4"/>
    <mergeCell ref="AE9:AY9"/>
    <mergeCell ref="AZ9:BQ9"/>
    <mergeCell ref="CJ7:DA7"/>
    <mergeCell ref="BR7:CI7"/>
    <mergeCell ref="A10:F10"/>
    <mergeCell ref="BR9:CI9"/>
    <mergeCell ref="G8:AD8"/>
    <mergeCell ref="CJ8:DA8"/>
    <mergeCell ref="CJ10:DA10"/>
    <mergeCell ref="G7:AD7"/>
    <mergeCell ref="A7:F7"/>
    <mergeCell ref="AE10:AY10"/>
    <mergeCell ref="AZ10:BQ10"/>
    <mergeCell ref="BR10:CI10"/>
    <mergeCell ref="AZ8:BQ8"/>
    <mergeCell ref="BR8:CI8"/>
    <mergeCell ref="AE7:AY7"/>
    <mergeCell ref="A9:F9"/>
    <mergeCell ref="G9:AD9"/>
    <mergeCell ref="CJ9:DA9"/>
    <mergeCell ref="G10:AD10"/>
    <mergeCell ref="AZ7:BQ7"/>
    <mergeCell ref="A8:F8"/>
    <mergeCell ref="AE8:AY8"/>
  </mergeCells>
  <phoneticPr fontId="3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4"/>
  <sheetViews>
    <sheetView view="pageBreakPreview" topLeftCell="A19" zoomScale="91" zoomScaleNormal="145" zoomScaleSheetLayoutView="91" workbookViewId="0">
      <selection activeCell="CN25" sqref="CN25"/>
    </sheetView>
  </sheetViews>
  <sheetFormatPr defaultColWidth="0.85546875" defaultRowHeight="15" x14ac:dyDescent="0.25"/>
  <cols>
    <col min="1" max="29" width="0.85546875" style="2"/>
    <col min="30" max="30" width="11.28515625" style="2" customWidth="1"/>
    <col min="31" max="74" width="0.85546875" style="2"/>
    <col min="75" max="75" width="9.28515625" style="2" customWidth="1"/>
    <col min="76" max="106" width="0.85546875" style="2"/>
    <col min="107" max="107" width="0.85546875" style="2" customWidth="1"/>
    <col min="108" max="16384" width="0.85546875" style="2"/>
  </cols>
  <sheetData>
    <row r="1" spans="1:106" ht="3" customHeight="1" x14ac:dyDescent="0.25"/>
    <row r="2" spans="1:106" ht="12" customHeight="1" x14ac:dyDescent="0.25"/>
    <row r="3" spans="1:106" s="6" customFormat="1" ht="41.25" customHeight="1" x14ac:dyDescent="0.2">
      <c r="A3" s="342" t="s">
        <v>39</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row>
    <row r="4" spans="1:106" s="6" customFormat="1" ht="17.2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row>
    <row r="5" spans="1:106" s="6" customFormat="1" ht="15.75" customHeight="1" x14ac:dyDescent="0.2">
      <c r="A5" s="15"/>
      <c r="B5" s="15"/>
      <c r="C5" s="15"/>
      <c r="D5" s="15"/>
      <c r="E5" s="15"/>
      <c r="F5" s="15"/>
      <c r="G5" s="15"/>
      <c r="H5" s="15"/>
      <c r="I5" s="342" t="s">
        <v>201</v>
      </c>
      <c r="J5" s="342"/>
      <c r="K5" s="342"/>
      <c r="L5" s="342"/>
      <c r="M5" s="342"/>
      <c r="N5" s="342"/>
      <c r="O5" s="342"/>
      <c r="P5" s="342"/>
      <c r="Q5" s="342"/>
      <c r="R5" s="342"/>
      <c r="S5" s="342"/>
      <c r="T5" s="342"/>
      <c r="U5" s="342"/>
      <c r="V5" s="342"/>
      <c r="W5" s="342"/>
      <c r="X5" s="15"/>
      <c r="Y5" s="15"/>
      <c r="Z5" s="304" t="s">
        <v>104</v>
      </c>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5"/>
      <c r="CZ5" s="305"/>
      <c r="DA5" s="306"/>
      <c r="DB5" s="15"/>
    </row>
    <row r="6" spans="1:106" s="28" customFormat="1" ht="6.75" customHeight="1" x14ac:dyDescent="0.2">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row>
    <row r="7" spans="1:106" s="6" customFormat="1" ht="34.5" customHeight="1" x14ac:dyDescent="0.2">
      <c r="A7" s="15"/>
      <c r="B7" s="15"/>
      <c r="C7" s="15"/>
      <c r="D7" s="15"/>
      <c r="E7" s="15"/>
      <c r="F7" s="342" t="s">
        <v>126</v>
      </c>
      <c r="G7" s="342"/>
      <c r="H7" s="342"/>
      <c r="I7" s="342"/>
      <c r="J7" s="342"/>
      <c r="K7" s="342"/>
      <c r="L7" s="342"/>
      <c r="M7" s="342"/>
      <c r="N7" s="342"/>
      <c r="O7" s="342"/>
      <c r="P7" s="342"/>
      <c r="Q7" s="342"/>
      <c r="R7" s="342"/>
      <c r="S7" s="342"/>
      <c r="T7" s="342"/>
      <c r="U7" s="342"/>
      <c r="V7" s="342"/>
      <c r="W7" s="342"/>
      <c r="X7" s="15"/>
      <c r="Y7" s="15"/>
      <c r="Z7" s="304" t="s">
        <v>130</v>
      </c>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5"/>
      <c r="CZ7" s="305"/>
      <c r="DA7" s="306"/>
      <c r="DB7" s="15"/>
    </row>
    <row r="8" spans="1:106" ht="10.5" customHeight="1" x14ac:dyDescent="0.25"/>
    <row r="9" spans="1:106" ht="69.75" customHeight="1" x14ac:dyDescent="0.25">
      <c r="A9" s="211" t="s">
        <v>13</v>
      </c>
      <c r="B9" s="212"/>
      <c r="C9" s="212"/>
      <c r="D9" s="212"/>
      <c r="E9" s="212"/>
      <c r="F9" s="213"/>
      <c r="G9" s="211" t="s">
        <v>91</v>
      </c>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3"/>
      <c r="BW9" s="46" t="s">
        <v>108</v>
      </c>
      <c r="BX9" s="211" t="s">
        <v>41</v>
      </c>
      <c r="BY9" s="212"/>
      <c r="BZ9" s="212"/>
      <c r="CA9" s="212"/>
      <c r="CB9" s="212"/>
      <c r="CC9" s="212"/>
      <c r="CD9" s="212"/>
      <c r="CE9" s="212"/>
      <c r="CF9" s="212"/>
      <c r="CG9" s="212"/>
      <c r="CH9" s="212"/>
      <c r="CI9" s="212"/>
      <c r="CJ9" s="212"/>
      <c r="CK9" s="212"/>
      <c r="CL9" s="212"/>
      <c r="CM9" s="213"/>
      <c r="CN9" s="211" t="s">
        <v>40</v>
      </c>
      <c r="CO9" s="212"/>
      <c r="CP9" s="212"/>
      <c r="CQ9" s="212"/>
      <c r="CR9" s="212"/>
      <c r="CS9" s="212"/>
      <c r="CT9" s="212"/>
      <c r="CU9" s="212"/>
      <c r="CV9" s="212"/>
      <c r="CW9" s="212"/>
      <c r="CX9" s="212"/>
      <c r="CY9" s="212"/>
      <c r="CZ9" s="212"/>
      <c r="DA9" s="212"/>
      <c r="DB9" s="213"/>
    </row>
    <row r="10" spans="1:106" s="1" customFormat="1" ht="12.75" x14ac:dyDescent="0.2">
      <c r="A10" s="221">
        <v>1</v>
      </c>
      <c r="B10" s="221"/>
      <c r="C10" s="221"/>
      <c r="D10" s="221"/>
      <c r="E10" s="221"/>
      <c r="F10" s="221"/>
      <c r="G10" s="221">
        <v>2</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47"/>
      <c r="BX10" s="221">
        <v>3</v>
      </c>
      <c r="BY10" s="221"/>
      <c r="BZ10" s="221"/>
      <c r="CA10" s="221"/>
      <c r="CB10" s="221"/>
      <c r="CC10" s="221"/>
      <c r="CD10" s="221"/>
      <c r="CE10" s="221"/>
      <c r="CF10" s="221"/>
      <c r="CG10" s="221"/>
      <c r="CH10" s="221"/>
      <c r="CI10" s="221"/>
      <c r="CJ10" s="221"/>
      <c r="CK10" s="221"/>
      <c r="CL10" s="221"/>
      <c r="CM10" s="221"/>
      <c r="CN10" s="221">
        <v>4</v>
      </c>
      <c r="CO10" s="221"/>
      <c r="CP10" s="221"/>
      <c r="CQ10" s="221"/>
      <c r="CR10" s="221"/>
      <c r="CS10" s="221"/>
      <c r="CT10" s="221"/>
      <c r="CU10" s="221"/>
      <c r="CV10" s="221"/>
      <c r="CW10" s="221"/>
      <c r="CX10" s="221"/>
      <c r="CY10" s="221"/>
      <c r="CZ10" s="221"/>
      <c r="DA10" s="221"/>
      <c r="DB10" s="221"/>
    </row>
    <row r="11" spans="1:106" s="6" customFormat="1" ht="27.75" customHeight="1" x14ac:dyDescent="0.2">
      <c r="A11" s="293" t="s">
        <v>42</v>
      </c>
      <c r="B11" s="293"/>
      <c r="C11" s="293"/>
      <c r="D11" s="293"/>
      <c r="E11" s="293"/>
      <c r="F11" s="293"/>
      <c r="G11" s="35"/>
      <c r="H11" s="313" t="s">
        <v>53</v>
      </c>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4"/>
      <c r="BW11" s="36" t="s">
        <v>23</v>
      </c>
      <c r="BX11" s="279" t="s">
        <v>23</v>
      </c>
      <c r="BY11" s="279"/>
      <c r="BZ11" s="279"/>
      <c r="CA11" s="279"/>
      <c r="CB11" s="279"/>
      <c r="CC11" s="279"/>
      <c r="CD11" s="279"/>
      <c r="CE11" s="279"/>
      <c r="CF11" s="279"/>
      <c r="CG11" s="279"/>
      <c r="CH11" s="279"/>
      <c r="CI11" s="279"/>
      <c r="CJ11" s="279"/>
      <c r="CK11" s="279"/>
      <c r="CL11" s="279"/>
      <c r="CM11" s="279"/>
      <c r="CN11" s="275">
        <f>SUM(CN12:DB15)</f>
        <v>4779015.9999120003</v>
      </c>
      <c r="CO11" s="275"/>
      <c r="CP11" s="275"/>
      <c r="CQ11" s="275"/>
      <c r="CR11" s="275"/>
      <c r="CS11" s="275"/>
      <c r="CT11" s="275"/>
      <c r="CU11" s="275"/>
      <c r="CV11" s="275"/>
      <c r="CW11" s="275"/>
      <c r="CX11" s="275"/>
      <c r="CY11" s="275"/>
      <c r="CZ11" s="275"/>
      <c r="DA11" s="275"/>
      <c r="DB11" s="275"/>
    </row>
    <row r="12" spans="1:106" s="1" customFormat="1" ht="12.75" x14ac:dyDescent="0.2">
      <c r="A12" s="318" t="s">
        <v>43</v>
      </c>
      <c r="B12" s="319"/>
      <c r="C12" s="319"/>
      <c r="D12" s="319"/>
      <c r="E12" s="319"/>
      <c r="F12" s="320"/>
      <c r="G12" s="11"/>
      <c r="H12" s="324" t="s">
        <v>15</v>
      </c>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5"/>
      <c r="BW12" s="19"/>
      <c r="BX12" s="330">
        <f>ФОТ!EO29</f>
        <v>21722799.999600001</v>
      </c>
      <c r="BY12" s="331"/>
      <c r="BZ12" s="331"/>
      <c r="CA12" s="331"/>
      <c r="CB12" s="331"/>
      <c r="CC12" s="331"/>
      <c r="CD12" s="331"/>
      <c r="CE12" s="331"/>
      <c r="CF12" s="331"/>
      <c r="CG12" s="331"/>
      <c r="CH12" s="331"/>
      <c r="CI12" s="331"/>
      <c r="CJ12" s="331"/>
      <c r="CK12" s="331"/>
      <c r="CL12" s="331"/>
      <c r="CM12" s="332"/>
      <c r="CN12" s="336">
        <f>BW13*BX12</f>
        <v>4779015.9999120003</v>
      </c>
      <c r="CO12" s="337"/>
      <c r="CP12" s="337"/>
      <c r="CQ12" s="337"/>
      <c r="CR12" s="337"/>
      <c r="CS12" s="337"/>
      <c r="CT12" s="337"/>
      <c r="CU12" s="337"/>
      <c r="CV12" s="337"/>
      <c r="CW12" s="337"/>
      <c r="CX12" s="337"/>
      <c r="CY12" s="337"/>
      <c r="CZ12" s="337"/>
      <c r="DA12" s="337"/>
      <c r="DB12" s="338"/>
    </row>
    <row r="13" spans="1:106" s="1" customFormat="1" ht="12.75" x14ac:dyDescent="0.2">
      <c r="A13" s="321"/>
      <c r="B13" s="322"/>
      <c r="C13" s="322"/>
      <c r="D13" s="322"/>
      <c r="E13" s="322"/>
      <c r="F13" s="323"/>
      <c r="G13" s="10"/>
      <c r="H13" s="316" t="s">
        <v>54</v>
      </c>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7"/>
      <c r="BW13" s="20">
        <v>0.22</v>
      </c>
      <c r="BX13" s="333"/>
      <c r="BY13" s="334"/>
      <c r="BZ13" s="334"/>
      <c r="CA13" s="334"/>
      <c r="CB13" s="334"/>
      <c r="CC13" s="334"/>
      <c r="CD13" s="334"/>
      <c r="CE13" s="334"/>
      <c r="CF13" s="334"/>
      <c r="CG13" s="334"/>
      <c r="CH13" s="334"/>
      <c r="CI13" s="334"/>
      <c r="CJ13" s="334"/>
      <c r="CK13" s="334"/>
      <c r="CL13" s="334"/>
      <c r="CM13" s="335"/>
      <c r="CN13" s="339"/>
      <c r="CO13" s="340"/>
      <c r="CP13" s="340"/>
      <c r="CQ13" s="340"/>
      <c r="CR13" s="340"/>
      <c r="CS13" s="340"/>
      <c r="CT13" s="340"/>
      <c r="CU13" s="340"/>
      <c r="CV13" s="340"/>
      <c r="CW13" s="340"/>
      <c r="CX13" s="340"/>
      <c r="CY13" s="340"/>
      <c r="CZ13" s="340"/>
      <c r="DA13" s="340"/>
      <c r="DB13" s="341"/>
    </row>
    <row r="14" spans="1:106" s="1" customFormat="1" ht="13.5" customHeight="1" x14ac:dyDescent="0.2">
      <c r="A14" s="310" t="s">
        <v>44</v>
      </c>
      <c r="B14" s="310"/>
      <c r="C14" s="310"/>
      <c r="D14" s="310"/>
      <c r="E14" s="310"/>
      <c r="F14" s="310"/>
      <c r="G14" s="9"/>
      <c r="H14" s="311" t="s">
        <v>55</v>
      </c>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2"/>
      <c r="BW14" s="18">
        <v>0.1</v>
      </c>
      <c r="BX14" s="303"/>
      <c r="BY14" s="303"/>
      <c r="BZ14" s="303"/>
      <c r="CA14" s="303"/>
      <c r="CB14" s="303"/>
      <c r="CC14" s="303"/>
      <c r="CD14" s="303"/>
      <c r="CE14" s="303"/>
      <c r="CF14" s="303"/>
      <c r="CG14" s="303"/>
      <c r="CH14" s="303"/>
      <c r="CI14" s="303"/>
      <c r="CJ14" s="303"/>
      <c r="CK14" s="303"/>
      <c r="CL14" s="303"/>
      <c r="CM14" s="303"/>
      <c r="CN14" s="307">
        <f>BW14*BX14</f>
        <v>0</v>
      </c>
      <c r="CO14" s="308"/>
      <c r="CP14" s="308"/>
      <c r="CQ14" s="308"/>
      <c r="CR14" s="308"/>
      <c r="CS14" s="308"/>
      <c r="CT14" s="308"/>
      <c r="CU14" s="308"/>
      <c r="CV14" s="308"/>
      <c r="CW14" s="308"/>
      <c r="CX14" s="308"/>
      <c r="CY14" s="308"/>
      <c r="CZ14" s="308"/>
      <c r="DA14" s="308"/>
      <c r="DB14" s="309"/>
    </row>
    <row r="15" spans="1:106" s="1" customFormat="1" ht="26.25" customHeight="1" x14ac:dyDescent="0.2">
      <c r="A15" s="310" t="s">
        <v>45</v>
      </c>
      <c r="B15" s="310"/>
      <c r="C15" s="310"/>
      <c r="D15" s="310"/>
      <c r="E15" s="310"/>
      <c r="F15" s="310"/>
      <c r="G15" s="9"/>
      <c r="H15" s="311" t="s">
        <v>56</v>
      </c>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2"/>
      <c r="BW15" s="48"/>
      <c r="BX15" s="303"/>
      <c r="BY15" s="303"/>
      <c r="BZ15" s="303"/>
      <c r="CA15" s="303"/>
      <c r="CB15" s="303"/>
      <c r="CC15" s="303"/>
      <c r="CD15" s="303"/>
      <c r="CE15" s="303"/>
      <c r="CF15" s="303"/>
      <c r="CG15" s="303"/>
      <c r="CH15" s="303"/>
      <c r="CI15" s="303"/>
      <c r="CJ15" s="303"/>
      <c r="CK15" s="303"/>
      <c r="CL15" s="303"/>
      <c r="CM15" s="303"/>
      <c r="CN15" s="307">
        <f>BW15*BX15</f>
        <v>0</v>
      </c>
      <c r="CO15" s="308"/>
      <c r="CP15" s="308"/>
      <c r="CQ15" s="308"/>
      <c r="CR15" s="308"/>
      <c r="CS15" s="308"/>
      <c r="CT15" s="308"/>
      <c r="CU15" s="308"/>
      <c r="CV15" s="308"/>
      <c r="CW15" s="308"/>
      <c r="CX15" s="308"/>
      <c r="CY15" s="308"/>
      <c r="CZ15" s="308"/>
      <c r="DA15" s="308"/>
      <c r="DB15" s="309"/>
    </row>
    <row r="16" spans="1:106" s="37" customFormat="1" ht="26.25" customHeight="1" x14ac:dyDescent="0.2">
      <c r="A16" s="293" t="s">
        <v>46</v>
      </c>
      <c r="B16" s="293"/>
      <c r="C16" s="293"/>
      <c r="D16" s="293"/>
      <c r="E16" s="293"/>
      <c r="F16" s="293"/>
      <c r="G16" s="35"/>
      <c r="H16" s="313" t="s">
        <v>57</v>
      </c>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4"/>
      <c r="BW16" s="36" t="s">
        <v>23</v>
      </c>
      <c r="BX16" s="315" t="s">
        <v>23</v>
      </c>
      <c r="BY16" s="315"/>
      <c r="BZ16" s="315"/>
      <c r="CA16" s="315"/>
      <c r="CB16" s="315"/>
      <c r="CC16" s="315"/>
      <c r="CD16" s="315"/>
      <c r="CE16" s="315"/>
      <c r="CF16" s="315"/>
      <c r="CG16" s="315"/>
      <c r="CH16" s="315"/>
      <c r="CI16" s="315"/>
      <c r="CJ16" s="315"/>
      <c r="CK16" s="315"/>
      <c r="CL16" s="315"/>
      <c r="CM16" s="315"/>
      <c r="CN16" s="275">
        <f>SUM(CN17:DB22)</f>
        <v>673406.79998760007</v>
      </c>
      <c r="CO16" s="275"/>
      <c r="CP16" s="275"/>
      <c r="CQ16" s="275"/>
      <c r="CR16" s="275"/>
      <c r="CS16" s="275"/>
      <c r="CT16" s="275"/>
      <c r="CU16" s="275"/>
      <c r="CV16" s="275"/>
      <c r="CW16" s="275"/>
      <c r="CX16" s="275"/>
      <c r="CY16" s="275"/>
      <c r="CZ16" s="275"/>
      <c r="DA16" s="275"/>
      <c r="DB16" s="275"/>
    </row>
    <row r="17" spans="1:106" s="1" customFormat="1" ht="12.75" x14ac:dyDescent="0.2">
      <c r="A17" s="318" t="s">
        <v>47</v>
      </c>
      <c r="B17" s="319"/>
      <c r="C17" s="319"/>
      <c r="D17" s="319"/>
      <c r="E17" s="319"/>
      <c r="F17" s="320"/>
      <c r="G17" s="11"/>
      <c r="H17" s="324" t="s">
        <v>15</v>
      </c>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5"/>
      <c r="BW17" s="19"/>
      <c r="BX17" s="330">
        <f>ФОТ!EO29</f>
        <v>21722799.999600001</v>
      </c>
      <c r="BY17" s="331"/>
      <c r="BZ17" s="331"/>
      <c r="CA17" s="331"/>
      <c r="CB17" s="331"/>
      <c r="CC17" s="331"/>
      <c r="CD17" s="331"/>
      <c r="CE17" s="331"/>
      <c r="CF17" s="331"/>
      <c r="CG17" s="331"/>
      <c r="CH17" s="331"/>
      <c r="CI17" s="331"/>
      <c r="CJ17" s="331"/>
      <c r="CK17" s="331"/>
      <c r="CL17" s="331"/>
      <c r="CM17" s="332"/>
      <c r="CN17" s="336">
        <f>BW18*BX17</f>
        <v>629961.1999884001</v>
      </c>
      <c r="CO17" s="337"/>
      <c r="CP17" s="337"/>
      <c r="CQ17" s="337"/>
      <c r="CR17" s="337"/>
      <c r="CS17" s="337"/>
      <c r="CT17" s="337"/>
      <c r="CU17" s="337"/>
      <c r="CV17" s="337"/>
      <c r="CW17" s="337"/>
      <c r="CX17" s="337"/>
      <c r="CY17" s="337"/>
      <c r="CZ17" s="337"/>
      <c r="DA17" s="337"/>
      <c r="DB17" s="338"/>
    </row>
    <row r="18" spans="1:106" s="1" customFormat="1" ht="25.5" customHeight="1" x14ac:dyDescent="0.2">
      <c r="A18" s="321"/>
      <c r="B18" s="322"/>
      <c r="C18" s="322"/>
      <c r="D18" s="322"/>
      <c r="E18" s="322"/>
      <c r="F18" s="323"/>
      <c r="G18" s="10"/>
      <c r="H18" s="316" t="s">
        <v>58</v>
      </c>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7"/>
      <c r="BW18" s="20">
        <v>2.9000000000000001E-2</v>
      </c>
      <c r="BX18" s="333"/>
      <c r="BY18" s="334"/>
      <c r="BZ18" s="334"/>
      <c r="CA18" s="334"/>
      <c r="CB18" s="334"/>
      <c r="CC18" s="334"/>
      <c r="CD18" s="334"/>
      <c r="CE18" s="334"/>
      <c r="CF18" s="334"/>
      <c r="CG18" s="334"/>
      <c r="CH18" s="334"/>
      <c r="CI18" s="334"/>
      <c r="CJ18" s="334"/>
      <c r="CK18" s="334"/>
      <c r="CL18" s="334"/>
      <c r="CM18" s="335"/>
      <c r="CN18" s="339"/>
      <c r="CO18" s="340"/>
      <c r="CP18" s="340"/>
      <c r="CQ18" s="340"/>
      <c r="CR18" s="340"/>
      <c r="CS18" s="340"/>
      <c r="CT18" s="340"/>
      <c r="CU18" s="340"/>
      <c r="CV18" s="340"/>
      <c r="CW18" s="340"/>
      <c r="CX18" s="340"/>
      <c r="CY18" s="340"/>
      <c r="CZ18" s="340"/>
      <c r="DA18" s="340"/>
      <c r="DB18" s="341"/>
    </row>
    <row r="19" spans="1:106" s="1" customFormat="1" ht="26.25" customHeight="1" x14ac:dyDescent="0.2">
      <c r="A19" s="310" t="s">
        <v>48</v>
      </c>
      <c r="B19" s="310"/>
      <c r="C19" s="310"/>
      <c r="D19" s="310"/>
      <c r="E19" s="310"/>
      <c r="F19" s="310"/>
      <c r="G19" s="9"/>
      <c r="H19" s="311" t="s">
        <v>59</v>
      </c>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2"/>
      <c r="BW19" s="18">
        <v>0</v>
      </c>
      <c r="BX19" s="303"/>
      <c r="BY19" s="303"/>
      <c r="BZ19" s="303"/>
      <c r="CA19" s="303"/>
      <c r="CB19" s="303"/>
      <c r="CC19" s="303"/>
      <c r="CD19" s="303"/>
      <c r="CE19" s="303"/>
      <c r="CF19" s="303"/>
      <c r="CG19" s="303"/>
      <c r="CH19" s="303"/>
      <c r="CI19" s="303"/>
      <c r="CJ19" s="303"/>
      <c r="CK19" s="303"/>
      <c r="CL19" s="303"/>
      <c r="CM19" s="303"/>
      <c r="CN19" s="275">
        <f>BW19*BX19</f>
        <v>0</v>
      </c>
      <c r="CO19" s="275"/>
      <c r="CP19" s="275"/>
      <c r="CQ19" s="275"/>
      <c r="CR19" s="275"/>
      <c r="CS19" s="275"/>
      <c r="CT19" s="275"/>
      <c r="CU19" s="275"/>
      <c r="CV19" s="275"/>
      <c r="CW19" s="275"/>
      <c r="CX19" s="275"/>
      <c r="CY19" s="275"/>
      <c r="CZ19" s="275"/>
      <c r="DA19" s="275"/>
      <c r="DB19" s="275"/>
    </row>
    <row r="20" spans="1:106" s="1" customFormat="1" ht="27" customHeight="1" x14ac:dyDescent="0.2">
      <c r="A20" s="310" t="s">
        <v>49</v>
      </c>
      <c r="B20" s="310"/>
      <c r="C20" s="310"/>
      <c r="D20" s="310"/>
      <c r="E20" s="310"/>
      <c r="F20" s="310"/>
      <c r="G20" s="9"/>
      <c r="H20" s="311" t="s">
        <v>60</v>
      </c>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2"/>
      <c r="BW20" s="18">
        <v>2E-3</v>
      </c>
      <c r="BX20" s="303">
        <f>ФОТ!EO29</f>
        <v>21722799.999600001</v>
      </c>
      <c r="BY20" s="303"/>
      <c r="BZ20" s="303"/>
      <c r="CA20" s="303"/>
      <c r="CB20" s="303"/>
      <c r="CC20" s="303"/>
      <c r="CD20" s="303"/>
      <c r="CE20" s="303"/>
      <c r="CF20" s="303"/>
      <c r="CG20" s="303"/>
      <c r="CH20" s="303"/>
      <c r="CI20" s="303"/>
      <c r="CJ20" s="303"/>
      <c r="CK20" s="303"/>
      <c r="CL20" s="303"/>
      <c r="CM20" s="303"/>
      <c r="CN20" s="275">
        <f>BW20*BX20</f>
        <v>43445.5999992</v>
      </c>
      <c r="CO20" s="275"/>
      <c r="CP20" s="275"/>
      <c r="CQ20" s="275"/>
      <c r="CR20" s="275"/>
      <c r="CS20" s="275"/>
      <c r="CT20" s="275"/>
      <c r="CU20" s="275"/>
      <c r="CV20" s="275"/>
      <c r="CW20" s="275"/>
      <c r="CX20" s="275"/>
      <c r="CY20" s="275"/>
      <c r="CZ20" s="275"/>
      <c r="DA20" s="275"/>
      <c r="DB20" s="275"/>
    </row>
    <row r="21" spans="1:106" s="1" customFormat="1" ht="27" customHeight="1" x14ac:dyDescent="0.2">
      <c r="A21" s="310" t="s">
        <v>50</v>
      </c>
      <c r="B21" s="310"/>
      <c r="C21" s="310"/>
      <c r="D21" s="310"/>
      <c r="E21" s="310"/>
      <c r="F21" s="310"/>
      <c r="G21" s="9"/>
      <c r="H21" s="311" t="s">
        <v>61</v>
      </c>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2"/>
      <c r="BW21" s="23"/>
      <c r="BX21" s="303"/>
      <c r="BY21" s="303"/>
      <c r="BZ21" s="303"/>
      <c r="CA21" s="303"/>
      <c r="CB21" s="303"/>
      <c r="CC21" s="303"/>
      <c r="CD21" s="303"/>
      <c r="CE21" s="303"/>
      <c r="CF21" s="303"/>
      <c r="CG21" s="303"/>
      <c r="CH21" s="303"/>
      <c r="CI21" s="303"/>
      <c r="CJ21" s="303"/>
      <c r="CK21" s="303"/>
      <c r="CL21" s="303"/>
      <c r="CM21" s="303"/>
      <c r="CN21" s="275">
        <f>BW21*BX21</f>
        <v>0</v>
      </c>
      <c r="CO21" s="275"/>
      <c r="CP21" s="275"/>
      <c r="CQ21" s="275"/>
      <c r="CR21" s="275"/>
      <c r="CS21" s="275"/>
      <c r="CT21" s="275"/>
      <c r="CU21" s="275"/>
      <c r="CV21" s="275"/>
      <c r="CW21" s="275"/>
      <c r="CX21" s="275"/>
      <c r="CY21" s="275"/>
      <c r="CZ21" s="275"/>
      <c r="DA21" s="275"/>
      <c r="DB21" s="275"/>
    </row>
    <row r="22" spans="1:106" s="1" customFormat="1" ht="27" customHeight="1" x14ac:dyDescent="0.2">
      <c r="A22" s="310" t="s">
        <v>51</v>
      </c>
      <c r="B22" s="310"/>
      <c r="C22" s="310"/>
      <c r="D22" s="310"/>
      <c r="E22" s="310"/>
      <c r="F22" s="310"/>
      <c r="G22" s="9"/>
      <c r="H22" s="311" t="s">
        <v>61</v>
      </c>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2"/>
      <c r="BW22" s="23"/>
      <c r="BX22" s="303"/>
      <c r="BY22" s="303"/>
      <c r="BZ22" s="303"/>
      <c r="CA22" s="303"/>
      <c r="CB22" s="303"/>
      <c r="CC22" s="303"/>
      <c r="CD22" s="303"/>
      <c r="CE22" s="303"/>
      <c r="CF22" s="303"/>
      <c r="CG22" s="303"/>
      <c r="CH22" s="303"/>
      <c r="CI22" s="303"/>
      <c r="CJ22" s="303"/>
      <c r="CK22" s="303"/>
      <c r="CL22" s="303"/>
      <c r="CM22" s="303"/>
      <c r="CN22" s="275">
        <f>BW22*BX22</f>
        <v>0</v>
      </c>
      <c r="CO22" s="275"/>
      <c r="CP22" s="275"/>
      <c r="CQ22" s="275"/>
      <c r="CR22" s="275"/>
      <c r="CS22" s="275"/>
      <c r="CT22" s="275"/>
      <c r="CU22" s="275"/>
      <c r="CV22" s="275"/>
      <c r="CW22" s="275"/>
      <c r="CX22" s="275"/>
      <c r="CY22" s="275"/>
      <c r="CZ22" s="275"/>
      <c r="DA22" s="275"/>
      <c r="DB22" s="275"/>
    </row>
    <row r="23" spans="1:106" s="37" customFormat="1" ht="26.25" customHeight="1" x14ac:dyDescent="0.2">
      <c r="A23" s="293" t="s">
        <v>52</v>
      </c>
      <c r="B23" s="293"/>
      <c r="C23" s="293"/>
      <c r="D23" s="293"/>
      <c r="E23" s="293"/>
      <c r="F23" s="293"/>
      <c r="G23" s="35"/>
      <c r="H23" s="313" t="s">
        <v>62</v>
      </c>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4"/>
      <c r="BW23" s="36">
        <v>5.0999999999999997E-2</v>
      </c>
      <c r="BX23" s="328">
        <f>ФОТ!EO29</f>
        <v>21722799.999600001</v>
      </c>
      <c r="BY23" s="328"/>
      <c r="BZ23" s="328"/>
      <c r="CA23" s="328"/>
      <c r="CB23" s="328"/>
      <c r="CC23" s="328"/>
      <c r="CD23" s="328"/>
      <c r="CE23" s="328"/>
      <c r="CF23" s="328"/>
      <c r="CG23" s="328"/>
      <c r="CH23" s="328"/>
      <c r="CI23" s="328"/>
      <c r="CJ23" s="328"/>
      <c r="CK23" s="328"/>
      <c r="CL23" s="328"/>
      <c r="CM23" s="328"/>
      <c r="CN23" s="275">
        <f>BW23*BX23</f>
        <v>1107862.7999795999</v>
      </c>
      <c r="CO23" s="275"/>
      <c r="CP23" s="275"/>
      <c r="CQ23" s="275"/>
      <c r="CR23" s="275"/>
      <c r="CS23" s="275"/>
      <c r="CT23" s="275"/>
      <c r="CU23" s="275"/>
      <c r="CV23" s="275"/>
      <c r="CW23" s="275"/>
      <c r="CX23" s="275"/>
      <c r="CY23" s="275"/>
      <c r="CZ23" s="275"/>
      <c r="DA23" s="275"/>
      <c r="DB23" s="275"/>
    </row>
    <row r="24" spans="1:106" s="1" customFormat="1" ht="13.5" customHeight="1" x14ac:dyDescent="0.2">
      <c r="A24" s="293"/>
      <c r="B24" s="293"/>
      <c r="C24" s="293"/>
      <c r="D24" s="293"/>
      <c r="E24" s="293"/>
      <c r="F24" s="293"/>
      <c r="G24" s="329" t="s">
        <v>22</v>
      </c>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6"/>
      <c r="BW24" s="24" t="s">
        <v>23</v>
      </c>
      <c r="BX24" s="279" t="s">
        <v>23</v>
      </c>
      <c r="BY24" s="279"/>
      <c r="BZ24" s="279"/>
      <c r="CA24" s="279"/>
      <c r="CB24" s="279"/>
      <c r="CC24" s="279"/>
      <c r="CD24" s="279"/>
      <c r="CE24" s="279"/>
      <c r="CF24" s="279"/>
      <c r="CG24" s="279"/>
      <c r="CH24" s="279"/>
      <c r="CI24" s="279"/>
      <c r="CJ24" s="279"/>
      <c r="CK24" s="279"/>
      <c r="CL24" s="279"/>
      <c r="CM24" s="279"/>
      <c r="CN24" s="275">
        <f>CN23+CN16+CN11+2+22.6-44-14.4-51.8</f>
        <v>6560199.9998791991</v>
      </c>
      <c r="CO24" s="275"/>
      <c r="CP24" s="275"/>
      <c r="CQ24" s="275"/>
      <c r="CR24" s="275"/>
      <c r="CS24" s="275"/>
      <c r="CT24" s="275"/>
      <c r="CU24" s="275"/>
      <c r="CV24" s="275"/>
      <c r="CW24" s="275"/>
      <c r="CX24" s="275"/>
      <c r="CY24" s="275"/>
      <c r="CZ24" s="275"/>
      <c r="DA24" s="275"/>
      <c r="DB24" s="275"/>
    </row>
    <row r="25" spans="1:106" ht="3" customHeight="1" x14ac:dyDescent="0.25"/>
    <row r="26" spans="1:106" s="8" customFormat="1" ht="48" customHeight="1" x14ac:dyDescent="0.2">
      <c r="A26" s="326" t="s">
        <v>99</v>
      </c>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c r="CP26" s="327"/>
      <c r="CQ26" s="327"/>
      <c r="CR26" s="327"/>
      <c r="CS26" s="327"/>
      <c r="CT26" s="327"/>
      <c r="CU26" s="327"/>
      <c r="CV26" s="327"/>
      <c r="CW26" s="327"/>
      <c r="CX26" s="327"/>
      <c r="CY26" s="327"/>
      <c r="CZ26" s="327"/>
      <c r="DA26" s="327"/>
      <c r="DB26" s="327"/>
    </row>
    <row r="27" spans="1:106" ht="12" customHeight="1" x14ac:dyDescent="0.25">
      <c r="R27" s="2" t="s">
        <v>760</v>
      </c>
      <c r="AD27" s="2">
        <f>8370.2-8370.2</f>
        <v>0</v>
      </c>
    </row>
    <row r="28" spans="1:106" x14ac:dyDescent="0.25">
      <c r="L28" s="2" t="s">
        <v>531</v>
      </c>
      <c r="M28" s="75"/>
      <c r="N28" s="75"/>
      <c r="O28" s="75"/>
      <c r="P28" s="75"/>
      <c r="Q28" s="75"/>
      <c r="R28" s="75"/>
      <c r="S28" s="75"/>
      <c r="T28" s="75"/>
      <c r="U28" s="75"/>
      <c r="V28" s="75"/>
      <c r="W28" s="75"/>
      <c r="X28" s="75"/>
      <c r="Y28" s="75"/>
      <c r="Z28" s="75"/>
      <c r="AA28" s="75"/>
      <c r="AB28" s="75"/>
      <c r="AC28" s="75"/>
      <c r="AD28" s="76">
        <f>ФОТ!U31*30.2%-44</f>
        <v>82100</v>
      </c>
    </row>
    <row r="29" spans="1:106" x14ac:dyDescent="0.25">
      <c r="L29" s="2" t="s">
        <v>535</v>
      </c>
      <c r="M29" s="75"/>
      <c r="N29" s="75"/>
      <c r="O29" s="75"/>
      <c r="P29" s="75"/>
      <c r="Q29" s="75"/>
      <c r="R29" s="75"/>
      <c r="S29" s="75"/>
      <c r="T29" s="75"/>
      <c r="U29" s="75"/>
      <c r="V29" s="75"/>
      <c r="W29" s="75"/>
      <c r="X29" s="75"/>
      <c r="Y29" s="75"/>
      <c r="Z29" s="75"/>
      <c r="AA29" s="75"/>
      <c r="AB29" s="75"/>
      <c r="AC29" s="75"/>
      <c r="AD29" s="76">
        <f>ФОТ!U32*30.2%+2</f>
        <v>1162400.0003624</v>
      </c>
    </row>
    <row r="30" spans="1:106" x14ac:dyDescent="0.25">
      <c r="L30" s="2" t="s">
        <v>537</v>
      </c>
      <c r="M30" s="75"/>
      <c r="N30" s="75"/>
      <c r="O30" s="75"/>
      <c r="P30" s="75"/>
      <c r="Q30" s="75"/>
      <c r="R30" s="75"/>
      <c r="S30" s="75"/>
      <c r="T30" s="75"/>
      <c r="U30" s="75"/>
      <c r="V30" s="75"/>
      <c r="W30" s="75"/>
      <c r="X30" s="75"/>
      <c r="Y30" s="75"/>
      <c r="Z30" s="75"/>
      <c r="AA30" s="75"/>
      <c r="AB30" s="75"/>
      <c r="AC30" s="75"/>
      <c r="AD30" s="76">
        <f>ФОТ!U33*30.2%-51.8</f>
        <v>903199.99867119989</v>
      </c>
    </row>
    <row r="31" spans="1:106" x14ac:dyDescent="0.25">
      <c r="L31" s="2" t="s">
        <v>532</v>
      </c>
      <c r="M31" s="75"/>
      <c r="N31" s="75"/>
      <c r="O31" s="75"/>
      <c r="P31" s="75"/>
      <c r="Q31" s="75"/>
      <c r="R31" s="75"/>
      <c r="S31" s="75"/>
      <c r="T31" s="75"/>
      <c r="U31" s="75"/>
      <c r="V31" s="75"/>
      <c r="W31" s="75"/>
      <c r="X31" s="75"/>
      <c r="Y31" s="75"/>
      <c r="Z31" s="75"/>
      <c r="AA31" s="75"/>
      <c r="AB31" s="75"/>
      <c r="AC31" s="75"/>
      <c r="AD31" s="76">
        <f>ФОТ!U34*30.2%+22.6</f>
        <v>4283500.000845599</v>
      </c>
    </row>
    <row r="32" spans="1:106" x14ac:dyDescent="0.25">
      <c r="L32" s="2" t="s">
        <v>534</v>
      </c>
      <c r="M32" s="75"/>
      <c r="N32" s="75"/>
      <c r="O32" s="75"/>
      <c r="P32" s="75"/>
      <c r="Q32" s="75"/>
      <c r="R32" s="75"/>
      <c r="S32" s="75"/>
      <c r="T32" s="75"/>
      <c r="U32" s="75"/>
      <c r="V32" s="75"/>
      <c r="W32" s="75"/>
      <c r="X32" s="75"/>
      <c r="Y32" s="75"/>
      <c r="Z32" s="75"/>
      <c r="AA32" s="75"/>
      <c r="AB32" s="75"/>
      <c r="AC32" s="75"/>
      <c r="AD32" s="76">
        <f>ФОТ!U35*30.2%-14.4</f>
        <v>128999.99999999999</v>
      </c>
    </row>
    <row r="33" spans="30:30" x14ac:dyDescent="0.25">
      <c r="AD33" s="110">
        <f>SUM(AD27:AD32)</f>
        <v>6560199.9998791991</v>
      </c>
    </row>
    <row r="34" spans="30:30" x14ac:dyDescent="0.25">
      <c r="AD34" s="110">
        <f>AD33-CN24</f>
        <v>0</v>
      </c>
    </row>
  </sheetData>
  <mergeCells count="64">
    <mergeCell ref="A3:DB3"/>
    <mergeCell ref="A9:F9"/>
    <mergeCell ref="G9:BV9"/>
    <mergeCell ref="BX9:CM9"/>
    <mergeCell ref="CN9:DB9"/>
    <mergeCell ref="I5:W5"/>
    <mergeCell ref="Z5:DA5"/>
    <mergeCell ref="F7:W7"/>
    <mergeCell ref="Z7:DA7"/>
    <mergeCell ref="A11:F11"/>
    <mergeCell ref="H11:BV11"/>
    <mergeCell ref="BX17:CM18"/>
    <mergeCell ref="CN17:DB18"/>
    <mergeCell ref="H18:BV18"/>
    <mergeCell ref="A17:F18"/>
    <mergeCell ref="H17:BV17"/>
    <mergeCell ref="BX11:CM11"/>
    <mergeCell ref="CN11:DB11"/>
    <mergeCell ref="BX12:CM13"/>
    <mergeCell ref="CN12:DB13"/>
    <mergeCell ref="A26:DB26"/>
    <mergeCell ref="A23:F23"/>
    <mergeCell ref="H23:BV23"/>
    <mergeCell ref="BX23:CM23"/>
    <mergeCell ref="CN23:DB23"/>
    <mergeCell ref="A24:F24"/>
    <mergeCell ref="G24:BV24"/>
    <mergeCell ref="BX24:CM24"/>
    <mergeCell ref="CN24:DB24"/>
    <mergeCell ref="CN10:DB10"/>
    <mergeCell ref="CN15:DB15"/>
    <mergeCell ref="A16:F16"/>
    <mergeCell ref="CN16:DB16"/>
    <mergeCell ref="BX10:CM10"/>
    <mergeCell ref="BX14:CM14"/>
    <mergeCell ref="H13:BV13"/>
    <mergeCell ref="A15:F15"/>
    <mergeCell ref="H15:BV15"/>
    <mergeCell ref="BX15:CM15"/>
    <mergeCell ref="A14:F14"/>
    <mergeCell ref="A10:F10"/>
    <mergeCell ref="G10:BV10"/>
    <mergeCell ref="H14:BV14"/>
    <mergeCell ref="A12:F13"/>
    <mergeCell ref="H12:BV12"/>
    <mergeCell ref="A22:F22"/>
    <mergeCell ref="H22:BV22"/>
    <mergeCell ref="BX22:CM22"/>
    <mergeCell ref="H16:BV16"/>
    <mergeCell ref="BX16:CM16"/>
    <mergeCell ref="A20:F20"/>
    <mergeCell ref="H20:BV20"/>
    <mergeCell ref="BX21:CM21"/>
    <mergeCell ref="A21:F21"/>
    <mergeCell ref="H21:BV21"/>
    <mergeCell ref="A19:F19"/>
    <mergeCell ref="H19:BV19"/>
    <mergeCell ref="BX19:CM19"/>
    <mergeCell ref="CN22:DB22"/>
    <mergeCell ref="BX20:CM20"/>
    <mergeCell ref="CN21:DB21"/>
    <mergeCell ref="CN20:DB20"/>
    <mergeCell ref="CN14:DB14"/>
    <mergeCell ref="CN19:DB19"/>
  </mergeCells>
  <phoneticPr fontId="32" type="noConversion"/>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3"/>
  <sheetViews>
    <sheetView view="pageBreakPreview" topLeftCell="A4" zoomScaleNormal="130" zoomScaleSheetLayoutView="100" workbookViewId="0">
      <selection activeCell="CE14" sqref="CE14:DA14"/>
    </sheetView>
  </sheetViews>
  <sheetFormatPr defaultColWidth="0.85546875" defaultRowHeight="15" x14ac:dyDescent="0.25"/>
  <cols>
    <col min="1" max="16384" width="0.85546875" style="2"/>
  </cols>
  <sheetData>
    <row r="1" spans="1:105" ht="3" customHeight="1" x14ac:dyDescent="0.25"/>
    <row r="2" spans="1:105" s="1" customFormat="1" ht="12" customHeight="1" x14ac:dyDescent="0.2"/>
    <row r="3" spans="1:105" s="6" customFormat="1" ht="14.25" x14ac:dyDescent="0.2">
      <c r="A3" s="231" t="s">
        <v>68</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row>
    <row r="4" spans="1:105" ht="6" customHeight="1" x14ac:dyDescent="0.25"/>
    <row r="5" spans="1:105" s="6" customFormat="1" ht="29.25" customHeight="1" x14ac:dyDescent="0.2">
      <c r="A5" s="6" t="s">
        <v>26</v>
      </c>
      <c r="X5" s="349" t="s">
        <v>193</v>
      </c>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1"/>
    </row>
    <row r="6" spans="1:105" s="6" customFormat="1" ht="6" customHeight="1" x14ac:dyDescent="0.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row>
    <row r="7" spans="1:105" s="6" customFormat="1" ht="35.25" customHeight="1" x14ac:dyDescent="0.2">
      <c r="A7" s="238" t="s">
        <v>25</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85" t="s">
        <v>104</v>
      </c>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c r="DA7" s="287"/>
    </row>
    <row r="8" spans="1:105" ht="10.5" customHeight="1" x14ac:dyDescent="0.25"/>
    <row r="9" spans="1:105" s="3" customFormat="1" ht="55.5" customHeight="1" x14ac:dyDescent="0.2">
      <c r="A9" s="211" t="s">
        <v>13</v>
      </c>
      <c r="B9" s="212"/>
      <c r="C9" s="212"/>
      <c r="D9" s="212"/>
      <c r="E9" s="212"/>
      <c r="F9" s="212"/>
      <c r="G9" s="213"/>
      <c r="H9" s="211" t="s">
        <v>30</v>
      </c>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3"/>
      <c r="BD9" s="211" t="s">
        <v>69</v>
      </c>
      <c r="BE9" s="212"/>
      <c r="BF9" s="212"/>
      <c r="BG9" s="212"/>
      <c r="BH9" s="212"/>
      <c r="BI9" s="212"/>
      <c r="BJ9" s="212"/>
      <c r="BK9" s="212"/>
      <c r="BL9" s="212"/>
      <c r="BM9" s="212"/>
      <c r="BN9" s="212"/>
      <c r="BO9" s="212"/>
      <c r="BP9" s="212"/>
      <c r="BQ9" s="212"/>
      <c r="BR9" s="212"/>
      <c r="BS9" s="213"/>
      <c r="BT9" s="211" t="s">
        <v>70</v>
      </c>
      <c r="BU9" s="212"/>
      <c r="BV9" s="212"/>
      <c r="BW9" s="212"/>
      <c r="BX9" s="212"/>
      <c r="BY9" s="212"/>
      <c r="BZ9" s="212"/>
      <c r="CA9" s="212"/>
      <c r="CB9" s="212"/>
      <c r="CC9" s="212"/>
      <c r="CD9" s="213"/>
      <c r="CE9" s="211" t="s">
        <v>98</v>
      </c>
      <c r="CF9" s="212"/>
      <c r="CG9" s="212"/>
      <c r="CH9" s="212"/>
      <c r="CI9" s="212"/>
      <c r="CJ9" s="212"/>
      <c r="CK9" s="212"/>
      <c r="CL9" s="212"/>
      <c r="CM9" s="212"/>
      <c r="CN9" s="212"/>
      <c r="CO9" s="212"/>
      <c r="CP9" s="212"/>
      <c r="CQ9" s="212"/>
      <c r="CR9" s="212"/>
      <c r="CS9" s="212"/>
      <c r="CT9" s="212"/>
      <c r="CU9" s="212"/>
      <c r="CV9" s="212"/>
      <c r="CW9" s="212"/>
      <c r="CX9" s="212"/>
      <c r="CY9" s="212"/>
      <c r="CZ9" s="212"/>
      <c r="DA9" s="213"/>
    </row>
    <row r="10" spans="1:105" s="4" customFormat="1" ht="12.75" x14ac:dyDescent="0.2">
      <c r="A10" s="221">
        <v>1</v>
      </c>
      <c r="B10" s="221"/>
      <c r="C10" s="221"/>
      <c r="D10" s="221"/>
      <c r="E10" s="221"/>
      <c r="F10" s="221"/>
      <c r="G10" s="221"/>
      <c r="H10" s="221">
        <v>2</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v>3</v>
      </c>
      <c r="BE10" s="221"/>
      <c r="BF10" s="221"/>
      <c r="BG10" s="221"/>
      <c r="BH10" s="221"/>
      <c r="BI10" s="221"/>
      <c r="BJ10" s="221"/>
      <c r="BK10" s="221"/>
      <c r="BL10" s="221"/>
      <c r="BM10" s="221"/>
      <c r="BN10" s="221"/>
      <c r="BO10" s="221"/>
      <c r="BP10" s="221"/>
      <c r="BQ10" s="221"/>
      <c r="BR10" s="221"/>
      <c r="BS10" s="221"/>
      <c r="BT10" s="221">
        <v>4</v>
      </c>
      <c r="BU10" s="221"/>
      <c r="BV10" s="221"/>
      <c r="BW10" s="221"/>
      <c r="BX10" s="221"/>
      <c r="BY10" s="221"/>
      <c r="BZ10" s="221"/>
      <c r="CA10" s="221"/>
      <c r="CB10" s="221"/>
      <c r="CC10" s="221"/>
      <c r="CD10" s="221"/>
      <c r="CE10" s="221">
        <v>5</v>
      </c>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row>
    <row r="11" spans="1:105" s="31" customFormat="1" ht="12.75" x14ac:dyDescent="0.2">
      <c r="A11" s="293" t="s">
        <v>42</v>
      </c>
      <c r="B11" s="293"/>
      <c r="C11" s="293"/>
      <c r="D11" s="293"/>
      <c r="E11" s="293"/>
      <c r="F11" s="293"/>
      <c r="G11" s="293"/>
      <c r="H11" s="353" t="s">
        <v>202</v>
      </c>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279" t="s">
        <v>23</v>
      </c>
      <c r="BE11" s="279"/>
      <c r="BF11" s="279"/>
      <c r="BG11" s="279"/>
      <c r="BH11" s="279"/>
      <c r="BI11" s="279"/>
      <c r="BJ11" s="279"/>
      <c r="BK11" s="279"/>
      <c r="BL11" s="279"/>
      <c r="BM11" s="279"/>
      <c r="BN11" s="279"/>
      <c r="BO11" s="279"/>
      <c r="BP11" s="279"/>
      <c r="BQ11" s="279"/>
      <c r="BR11" s="279"/>
      <c r="BS11" s="279"/>
      <c r="BT11" s="279" t="s">
        <v>23</v>
      </c>
      <c r="BU11" s="279"/>
      <c r="BV11" s="279"/>
      <c r="BW11" s="279"/>
      <c r="BX11" s="279"/>
      <c r="BY11" s="279"/>
      <c r="BZ11" s="279"/>
      <c r="CA11" s="279"/>
      <c r="CB11" s="279"/>
      <c r="CC11" s="279"/>
      <c r="CD11" s="279"/>
      <c r="CE11" s="275">
        <f>CE13</f>
        <v>27600</v>
      </c>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row>
    <row r="12" spans="1:105" s="4" customFormat="1" ht="12.75" customHeight="1" x14ac:dyDescent="0.2">
      <c r="A12" s="310"/>
      <c r="B12" s="310"/>
      <c r="C12" s="310"/>
      <c r="D12" s="310"/>
      <c r="E12" s="310"/>
      <c r="F12" s="310"/>
      <c r="G12" s="310"/>
      <c r="H12" s="352" t="s">
        <v>203</v>
      </c>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44" t="s">
        <v>23</v>
      </c>
      <c r="BE12" s="344"/>
      <c r="BF12" s="344"/>
      <c r="BG12" s="344"/>
      <c r="BH12" s="344"/>
      <c r="BI12" s="344"/>
      <c r="BJ12" s="344"/>
      <c r="BK12" s="344"/>
      <c r="BL12" s="344"/>
      <c r="BM12" s="344"/>
      <c r="BN12" s="344"/>
      <c r="BO12" s="344"/>
      <c r="BP12" s="344"/>
      <c r="BQ12" s="344"/>
      <c r="BR12" s="344"/>
      <c r="BS12" s="344"/>
      <c r="BT12" s="344" t="s">
        <v>23</v>
      </c>
      <c r="BU12" s="344"/>
      <c r="BV12" s="344"/>
      <c r="BW12" s="344"/>
      <c r="BX12" s="344"/>
      <c r="BY12" s="344"/>
      <c r="BZ12" s="344"/>
      <c r="CA12" s="344"/>
      <c r="CB12" s="344"/>
      <c r="CC12" s="344"/>
      <c r="CD12" s="344"/>
      <c r="CE12" s="280" t="s">
        <v>23</v>
      </c>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row>
    <row r="13" spans="1:105" s="5" customFormat="1" ht="15" customHeight="1" x14ac:dyDescent="0.2">
      <c r="A13" s="310" t="s">
        <v>43</v>
      </c>
      <c r="B13" s="310"/>
      <c r="C13" s="310"/>
      <c r="D13" s="310"/>
      <c r="E13" s="310"/>
      <c r="F13" s="310"/>
      <c r="G13" s="310"/>
      <c r="H13" s="352" t="s">
        <v>204</v>
      </c>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45"/>
      <c r="BE13" s="345"/>
      <c r="BF13" s="345"/>
      <c r="BG13" s="345"/>
      <c r="BH13" s="345"/>
      <c r="BI13" s="345"/>
      <c r="BJ13" s="345"/>
      <c r="BK13" s="345"/>
      <c r="BL13" s="345"/>
      <c r="BM13" s="345"/>
      <c r="BN13" s="345"/>
      <c r="BO13" s="345"/>
      <c r="BP13" s="345"/>
      <c r="BQ13" s="345"/>
      <c r="BR13" s="345"/>
      <c r="BS13" s="345"/>
      <c r="BT13" s="343"/>
      <c r="BU13" s="343"/>
      <c r="BV13" s="343"/>
      <c r="BW13" s="343"/>
      <c r="BX13" s="343"/>
      <c r="BY13" s="343"/>
      <c r="BZ13" s="343"/>
      <c r="CA13" s="343"/>
      <c r="CB13" s="343"/>
      <c r="CC13" s="343"/>
      <c r="CD13" s="343"/>
      <c r="CE13" s="346">
        <v>27600</v>
      </c>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row>
    <row r="14" spans="1:105" s="5" customFormat="1" ht="15" customHeight="1" x14ac:dyDescent="0.2">
      <c r="A14" s="310" t="s">
        <v>44</v>
      </c>
      <c r="B14" s="310"/>
      <c r="C14" s="310"/>
      <c r="D14" s="310"/>
      <c r="E14" s="310"/>
      <c r="F14" s="310"/>
      <c r="G14" s="310"/>
      <c r="H14" s="352" t="s">
        <v>205</v>
      </c>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45"/>
      <c r="BE14" s="345"/>
      <c r="BF14" s="345"/>
      <c r="BG14" s="345"/>
      <c r="BH14" s="345"/>
      <c r="BI14" s="345"/>
      <c r="BJ14" s="345"/>
      <c r="BK14" s="345"/>
      <c r="BL14" s="345"/>
      <c r="BM14" s="345"/>
      <c r="BN14" s="345"/>
      <c r="BO14" s="345"/>
      <c r="BP14" s="345"/>
      <c r="BQ14" s="345"/>
      <c r="BR14" s="345"/>
      <c r="BS14" s="345"/>
      <c r="BT14" s="343"/>
      <c r="BU14" s="343"/>
      <c r="BV14" s="343"/>
      <c r="BW14" s="343"/>
      <c r="BX14" s="343"/>
      <c r="BY14" s="343"/>
      <c r="BZ14" s="343"/>
      <c r="CA14" s="343"/>
      <c r="CB14" s="343"/>
      <c r="CC14" s="343"/>
      <c r="CD14" s="343"/>
      <c r="CE14" s="347"/>
      <c r="CF14" s="347"/>
      <c r="CG14" s="347"/>
      <c r="CH14" s="347"/>
      <c r="CI14" s="347"/>
      <c r="CJ14" s="347"/>
      <c r="CK14" s="347"/>
      <c r="CL14" s="347"/>
      <c r="CM14" s="347"/>
      <c r="CN14" s="347"/>
      <c r="CO14" s="347"/>
      <c r="CP14" s="347"/>
      <c r="CQ14" s="347"/>
      <c r="CR14" s="347"/>
      <c r="CS14" s="347"/>
      <c r="CT14" s="347"/>
      <c r="CU14" s="347"/>
      <c r="CV14" s="347"/>
      <c r="CW14" s="347"/>
      <c r="CX14" s="347"/>
      <c r="CY14" s="347"/>
      <c r="CZ14" s="347"/>
      <c r="DA14" s="347"/>
    </row>
    <row r="15" spans="1:105" s="30" customFormat="1" ht="15" customHeight="1" x14ac:dyDescent="0.2">
      <c r="A15" s="293" t="s">
        <v>46</v>
      </c>
      <c r="B15" s="293"/>
      <c r="C15" s="293"/>
      <c r="D15" s="293"/>
      <c r="E15" s="293"/>
      <c r="F15" s="293"/>
      <c r="G15" s="293"/>
      <c r="H15" s="353" t="s">
        <v>206</v>
      </c>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279" t="s">
        <v>23</v>
      </c>
      <c r="BE15" s="279"/>
      <c r="BF15" s="279"/>
      <c r="BG15" s="279"/>
      <c r="BH15" s="279"/>
      <c r="BI15" s="279"/>
      <c r="BJ15" s="279"/>
      <c r="BK15" s="279"/>
      <c r="BL15" s="279"/>
      <c r="BM15" s="279"/>
      <c r="BN15" s="279"/>
      <c r="BO15" s="279"/>
      <c r="BP15" s="279"/>
      <c r="BQ15" s="279"/>
      <c r="BR15" s="279"/>
      <c r="BS15" s="279"/>
      <c r="BT15" s="279" t="s">
        <v>23</v>
      </c>
      <c r="BU15" s="279"/>
      <c r="BV15" s="279"/>
      <c r="BW15" s="279"/>
      <c r="BX15" s="279"/>
      <c r="BY15" s="279"/>
      <c r="BZ15" s="279"/>
      <c r="CA15" s="279"/>
      <c r="CB15" s="279"/>
      <c r="CC15" s="279"/>
      <c r="CD15" s="279"/>
      <c r="CE15" s="348">
        <v>89200</v>
      </c>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row>
    <row r="16" spans="1:105" s="5" customFormat="1" ht="15" customHeight="1" x14ac:dyDescent="0.2">
      <c r="A16" s="310"/>
      <c r="B16" s="310"/>
      <c r="C16" s="310"/>
      <c r="D16" s="310"/>
      <c r="E16" s="310"/>
      <c r="F16" s="310"/>
      <c r="G16" s="310"/>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44" t="s">
        <v>23</v>
      </c>
      <c r="BE16" s="344"/>
      <c r="BF16" s="344"/>
      <c r="BG16" s="344"/>
      <c r="BH16" s="344"/>
      <c r="BI16" s="344"/>
      <c r="BJ16" s="344"/>
      <c r="BK16" s="344"/>
      <c r="BL16" s="344"/>
      <c r="BM16" s="344"/>
      <c r="BN16" s="344"/>
      <c r="BO16" s="344"/>
      <c r="BP16" s="344"/>
      <c r="BQ16" s="344"/>
      <c r="BR16" s="344"/>
      <c r="BS16" s="344"/>
      <c r="BT16" s="344" t="s">
        <v>23</v>
      </c>
      <c r="BU16" s="344"/>
      <c r="BV16" s="344"/>
      <c r="BW16" s="344"/>
      <c r="BX16" s="344"/>
      <c r="BY16" s="344"/>
      <c r="BZ16" s="344"/>
      <c r="CA16" s="344"/>
      <c r="CB16" s="344"/>
      <c r="CC16" s="344"/>
      <c r="CD16" s="344"/>
      <c r="CE16" s="347" t="s">
        <v>23</v>
      </c>
      <c r="CF16" s="347"/>
      <c r="CG16" s="347"/>
      <c r="CH16" s="347"/>
      <c r="CI16" s="347"/>
      <c r="CJ16" s="347"/>
      <c r="CK16" s="347"/>
      <c r="CL16" s="347"/>
      <c r="CM16" s="347"/>
      <c r="CN16" s="347"/>
      <c r="CO16" s="347"/>
      <c r="CP16" s="347"/>
      <c r="CQ16" s="347"/>
      <c r="CR16" s="347"/>
      <c r="CS16" s="347"/>
      <c r="CT16" s="347"/>
      <c r="CU16" s="347"/>
      <c r="CV16" s="347"/>
      <c r="CW16" s="347"/>
      <c r="CX16" s="347"/>
      <c r="CY16" s="347"/>
      <c r="CZ16" s="347"/>
      <c r="DA16" s="347"/>
    </row>
    <row r="17" spans="1:105" s="5" customFormat="1" ht="15" customHeight="1" x14ac:dyDescent="0.2">
      <c r="A17" s="310"/>
      <c r="B17" s="310"/>
      <c r="C17" s="310"/>
      <c r="D17" s="310"/>
      <c r="E17" s="310"/>
      <c r="F17" s="310"/>
      <c r="G17" s="310"/>
      <c r="H17" s="354" t="s">
        <v>252</v>
      </c>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4"/>
      <c r="BC17" s="354"/>
      <c r="BD17" s="345"/>
      <c r="BE17" s="345"/>
      <c r="BF17" s="345"/>
      <c r="BG17" s="345"/>
      <c r="BH17" s="345"/>
      <c r="BI17" s="345"/>
      <c r="BJ17" s="345"/>
      <c r="BK17" s="345"/>
      <c r="BL17" s="345"/>
      <c r="BM17" s="345"/>
      <c r="BN17" s="345"/>
      <c r="BO17" s="345"/>
      <c r="BP17" s="345"/>
      <c r="BQ17" s="345"/>
      <c r="BR17" s="345"/>
      <c r="BS17" s="345"/>
      <c r="BT17" s="343"/>
      <c r="BU17" s="343"/>
      <c r="BV17" s="343"/>
      <c r="BW17" s="343"/>
      <c r="BX17" s="343"/>
      <c r="BY17" s="343"/>
      <c r="BZ17" s="343"/>
      <c r="CA17" s="343"/>
      <c r="CB17" s="343"/>
      <c r="CC17" s="343"/>
      <c r="CD17" s="343"/>
      <c r="CE17" s="348">
        <v>1000</v>
      </c>
      <c r="CF17" s="348"/>
      <c r="CG17" s="348"/>
      <c r="CH17" s="348"/>
      <c r="CI17" s="348"/>
      <c r="CJ17" s="348"/>
      <c r="CK17" s="348"/>
      <c r="CL17" s="348"/>
      <c r="CM17" s="348"/>
      <c r="CN17" s="348"/>
      <c r="CO17" s="348"/>
      <c r="CP17" s="348"/>
      <c r="CQ17" s="348"/>
      <c r="CR17" s="348"/>
      <c r="CS17" s="348"/>
      <c r="CT17" s="348"/>
      <c r="CU17" s="348"/>
      <c r="CV17" s="348"/>
      <c r="CW17" s="348"/>
      <c r="CX17" s="348"/>
      <c r="CY17" s="348"/>
      <c r="CZ17" s="348"/>
      <c r="DA17" s="348"/>
    </row>
    <row r="18" spans="1:105" s="5" customFormat="1" ht="15" customHeight="1" x14ac:dyDescent="0.2">
      <c r="A18" s="310"/>
      <c r="B18" s="310"/>
      <c r="C18" s="310"/>
      <c r="D18" s="310"/>
      <c r="E18" s="310"/>
      <c r="F18" s="310"/>
      <c r="G18" s="310"/>
      <c r="H18" s="354" t="s">
        <v>562</v>
      </c>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54"/>
      <c r="AQ18" s="354"/>
      <c r="AR18" s="354"/>
      <c r="AS18" s="354"/>
      <c r="AT18" s="354"/>
      <c r="AU18" s="354"/>
      <c r="AV18" s="354"/>
      <c r="AW18" s="354"/>
      <c r="AX18" s="354"/>
      <c r="AY18" s="354"/>
      <c r="AZ18" s="354"/>
      <c r="BA18" s="354"/>
      <c r="BB18" s="354"/>
      <c r="BC18" s="354"/>
      <c r="BD18" s="345"/>
      <c r="BE18" s="345"/>
      <c r="BF18" s="345"/>
      <c r="BG18" s="345"/>
      <c r="BH18" s="345"/>
      <c r="BI18" s="345"/>
      <c r="BJ18" s="345"/>
      <c r="BK18" s="345"/>
      <c r="BL18" s="345"/>
      <c r="BM18" s="345"/>
      <c r="BN18" s="345"/>
      <c r="BO18" s="345"/>
      <c r="BP18" s="345"/>
      <c r="BQ18" s="345"/>
      <c r="BR18" s="345"/>
      <c r="BS18" s="345"/>
      <c r="BT18" s="343"/>
      <c r="BU18" s="343"/>
      <c r="BV18" s="343"/>
      <c r="BW18" s="343"/>
      <c r="BX18" s="343"/>
      <c r="BY18" s="343"/>
      <c r="BZ18" s="343"/>
      <c r="CA18" s="343"/>
      <c r="CB18" s="343"/>
      <c r="CC18" s="343"/>
      <c r="CD18" s="343"/>
      <c r="CE18" s="346">
        <v>0</v>
      </c>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row>
    <row r="19" spans="1:105" s="5" customFormat="1" ht="15" customHeight="1" x14ac:dyDescent="0.2">
      <c r="A19" s="310"/>
      <c r="B19" s="310"/>
      <c r="C19" s="310"/>
      <c r="D19" s="310"/>
      <c r="E19" s="310"/>
      <c r="F19" s="310"/>
      <c r="G19" s="310"/>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45"/>
      <c r="BE19" s="345"/>
      <c r="BF19" s="345"/>
      <c r="BG19" s="345"/>
      <c r="BH19" s="345"/>
      <c r="BI19" s="345"/>
      <c r="BJ19" s="345"/>
      <c r="BK19" s="345"/>
      <c r="BL19" s="345"/>
      <c r="BM19" s="345"/>
      <c r="BN19" s="345"/>
      <c r="BO19" s="345"/>
      <c r="BP19" s="345"/>
      <c r="BQ19" s="345"/>
      <c r="BR19" s="345"/>
      <c r="BS19" s="345"/>
      <c r="BT19" s="343"/>
      <c r="BU19" s="343"/>
      <c r="BV19" s="343"/>
      <c r="BW19" s="343"/>
      <c r="BX19" s="343"/>
      <c r="BY19" s="343"/>
      <c r="BZ19" s="343"/>
      <c r="CA19" s="343"/>
      <c r="CB19" s="343"/>
      <c r="CC19" s="343"/>
      <c r="CD19" s="343"/>
      <c r="CE19" s="280">
        <f>BD19*BT19</f>
        <v>0</v>
      </c>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row>
    <row r="20" spans="1:105" s="5" customFormat="1" ht="15" customHeight="1" x14ac:dyDescent="0.2">
      <c r="A20" s="310"/>
      <c r="B20" s="310"/>
      <c r="C20" s="310"/>
      <c r="D20" s="310"/>
      <c r="E20" s="310"/>
      <c r="F20" s="310"/>
      <c r="G20" s="310"/>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45"/>
      <c r="BE20" s="345"/>
      <c r="BF20" s="345"/>
      <c r="BG20" s="345"/>
      <c r="BH20" s="345"/>
      <c r="BI20" s="345"/>
      <c r="BJ20" s="345"/>
      <c r="BK20" s="345"/>
      <c r="BL20" s="345"/>
      <c r="BM20" s="345"/>
      <c r="BN20" s="345"/>
      <c r="BO20" s="345"/>
      <c r="BP20" s="345"/>
      <c r="BQ20" s="345"/>
      <c r="BR20" s="345"/>
      <c r="BS20" s="345"/>
      <c r="BT20" s="343"/>
      <c r="BU20" s="343"/>
      <c r="BV20" s="343"/>
      <c r="BW20" s="343"/>
      <c r="BX20" s="343"/>
      <c r="BY20" s="343"/>
      <c r="BZ20" s="343"/>
      <c r="CA20" s="343"/>
      <c r="CB20" s="343"/>
      <c r="CC20" s="343"/>
      <c r="CD20" s="343"/>
      <c r="CE20" s="280">
        <f>BD20*BT20</f>
        <v>0</v>
      </c>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row>
    <row r="21" spans="1:105" s="30" customFormat="1" ht="15" customHeight="1" x14ac:dyDescent="0.2">
      <c r="A21" s="293"/>
      <c r="B21" s="293"/>
      <c r="C21" s="293"/>
      <c r="D21" s="293"/>
      <c r="E21" s="293"/>
      <c r="F21" s="293"/>
      <c r="G21" s="293"/>
      <c r="H21" s="295" t="s">
        <v>22</v>
      </c>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6"/>
      <c r="BD21" s="279" t="s">
        <v>23</v>
      </c>
      <c r="BE21" s="279"/>
      <c r="BF21" s="279"/>
      <c r="BG21" s="279"/>
      <c r="BH21" s="279"/>
      <c r="BI21" s="279"/>
      <c r="BJ21" s="279"/>
      <c r="BK21" s="279"/>
      <c r="BL21" s="279"/>
      <c r="BM21" s="279"/>
      <c r="BN21" s="279"/>
      <c r="BO21" s="279"/>
      <c r="BP21" s="279"/>
      <c r="BQ21" s="279"/>
      <c r="BR21" s="279"/>
      <c r="BS21" s="279"/>
      <c r="BT21" s="279" t="s">
        <v>23</v>
      </c>
      <c r="BU21" s="279"/>
      <c r="BV21" s="279"/>
      <c r="BW21" s="279"/>
      <c r="BX21" s="279"/>
      <c r="BY21" s="279"/>
      <c r="BZ21" s="279"/>
      <c r="CA21" s="279"/>
      <c r="CB21" s="279"/>
      <c r="CC21" s="279"/>
      <c r="CD21" s="279"/>
      <c r="CE21" s="275">
        <f>CE15+CE11+CE17+CE18</f>
        <v>117800</v>
      </c>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row>
    <row r="22" spans="1:105" ht="12" customHeight="1" x14ac:dyDescent="0.25"/>
    <row r="23" spans="1:105" x14ac:dyDescent="0.25">
      <c r="D23" s="2" t="s">
        <v>207</v>
      </c>
    </row>
  </sheetData>
  <mergeCells count="69">
    <mergeCell ref="H12:BC12"/>
    <mergeCell ref="A17:G17"/>
    <mergeCell ref="A16:G16"/>
    <mergeCell ref="H17:BC17"/>
    <mergeCell ref="H16:BC16"/>
    <mergeCell ref="A13:G13"/>
    <mergeCell ref="H14:BC14"/>
    <mergeCell ref="BD14:BS14"/>
    <mergeCell ref="BT14:CD14"/>
    <mergeCell ref="BT15:CD15"/>
    <mergeCell ref="A18:G18"/>
    <mergeCell ref="H18:BC18"/>
    <mergeCell ref="A15:G15"/>
    <mergeCell ref="H15:BC15"/>
    <mergeCell ref="A14:G14"/>
    <mergeCell ref="CE19:DA19"/>
    <mergeCell ref="CE21:DA21"/>
    <mergeCell ref="A20:G20"/>
    <mergeCell ref="H20:BC20"/>
    <mergeCell ref="BD20:BS20"/>
    <mergeCell ref="BT20:CD20"/>
    <mergeCell ref="CE20:DA20"/>
    <mergeCell ref="A19:G19"/>
    <mergeCell ref="H19:BC19"/>
    <mergeCell ref="BD19:BS19"/>
    <mergeCell ref="BT19:CD19"/>
    <mergeCell ref="A21:G21"/>
    <mergeCell ref="H21:BC21"/>
    <mergeCell ref="BD21:BS21"/>
    <mergeCell ref="BT21:CD21"/>
    <mergeCell ref="A3:DA3"/>
    <mergeCell ref="X5:DA5"/>
    <mergeCell ref="A7:AO7"/>
    <mergeCell ref="AP7:DA7"/>
    <mergeCell ref="H13:BC13"/>
    <mergeCell ref="CE13:DA13"/>
    <mergeCell ref="A11:G11"/>
    <mergeCell ref="BT11:CD11"/>
    <mergeCell ref="H11:BC11"/>
    <mergeCell ref="BT12:CD12"/>
    <mergeCell ref="CE9:DA9"/>
    <mergeCell ref="A10:G10"/>
    <mergeCell ref="BT10:CD10"/>
    <mergeCell ref="H9:BC9"/>
    <mergeCell ref="H10:BC10"/>
    <mergeCell ref="A12:G12"/>
    <mergeCell ref="BD10:BS10"/>
    <mergeCell ref="A9:G9"/>
    <mergeCell ref="CE10:DA10"/>
    <mergeCell ref="CE11:DA11"/>
    <mergeCell ref="BD9:BS9"/>
    <mergeCell ref="BT9:CD9"/>
    <mergeCell ref="BD11:BS11"/>
    <mergeCell ref="CE12:DA12"/>
    <mergeCell ref="BT18:CD18"/>
    <mergeCell ref="BD16:BS16"/>
    <mergeCell ref="BD15:BS15"/>
    <mergeCell ref="BT17:CD17"/>
    <mergeCell ref="BD17:BS17"/>
    <mergeCell ref="CE18:DA18"/>
    <mergeCell ref="CE16:DA16"/>
    <mergeCell ref="BT16:CD16"/>
    <mergeCell ref="BD18:BS18"/>
    <mergeCell ref="CE15:DA15"/>
    <mergeCell ref="CE17:DA17"/>
    <mergeCell ref="BD12:BS12"/>
    <mergeCell ref="BD13:BS13"/>
    <mergeCell ref="CE14:DA14"/>
    <mergeCell ref="BT13:CD13"/>
  </mergeCells>
  <phoneticPr fontId="3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8"/>
  <sheetViews>
    <sheetView view="pageBreakPreview" topLeftCell="A10" zoomScale="82" zoomScaleNormal="130" zoomScaleSheetLayoutView="82" workbookViewId="0">
      <selection activeCell="CL14" sqref="CL14:DA14"/>
    </sheetView>
  </sheetViews>
  <sheetFormatPr defaultColWidth="0.85546875" defaultRowHeight="15" x14ac:dyDescent="0.25"/>
  <cols>
    <col min="1" max="22" width="0.85546875" style="2"/>
    <col min="23" max="23" width="8" style="2" bestFit="1" customWidth="1"/>
    <col min="24" max="24" width="2.28515625" style="2" customWidth="1"/>
    <col min="25" max="16384" width="0.85546875" style="2"/>
  </cols>
  <sheetData>
    <row r="1" spans="1:105" ht="3" customHeight="1" x14ac:dyDescent="0.25"/>
    <row r="2" spans="1:105" ht="12" customHeight="1" x14ac:dyDescent="0.25"/>
    <row r="3" spans="1:105" s="6" customFormat="1" ht="14.25" x14ac:dyDescent="0.2">
      <c r="A3" s="231" t="s">
        <v>72</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row>
    <row r="4" spans="1:105" ht="6" customHeight="1" x14ac:dyDescent="0.25"/>
    <row r="5" spans="1:105" s="6" customFormat="1" ht="36" customHeight="1" x14ac:dyDescent="0.2">
      <c r="A5" s="6" t="s">
        <v>26</v>
      </c>
      <c r="X5" s="349" t="s">
        <v>244</v>
      </c>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1"/>
    </row>
    <row r="6" spans="1:105" s="6" customFormat="1" ht="6" customHeight="1" x14ac:dyDescent="0.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row>
    <row r="7" spans="1:105" s="6" customFormat="1" ht="39" customHeight="1" x14ac:dyDescent="0.2">
      <c r="A7" s="238" t="s">
        <v>25</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85" t="s">
        <v>104</v>
      </c>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c r="DA7" s="287"/>
    </row>
    <row r="8" spans="1:105" ht="10.5" customHeight="1" x14ac:dyDescent="0.25"/>
    <row r="9" spans="1:105" s="6" customFormat="1" ht="14.25" x14ac:dyDescent="0.2">
      <c r="A9" s="231" t="s">
        <v>73</v>
      </c>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1"/>
      <c r="CY9" s="231"/>
      <c r="CZ9" s="231"/>
      <c r="DA9" s="231"/>
    </row>
    <row r="10" spans="1:105" ht="10.5" customHeight="1" x14ac:dyDescent="0.25"/>
    <row r="11" spans="1:105" s="3" customFormat="1" ht="45" customHeight="1" x14ac:dyDescent="0.2">
      <c r="A11" s="228" t="s">
        <v>13</v>
      </c>
      <c r="B11" s="229"/>
      <c r="C11" s="229"/>
      <c r="D11" s="229"/>
      <c r="E11" s="229"/>
      <c r="F11" s="229"/>
      <c r="G11" s="230"/>
      <c r="H11" s="228" t="s">
        <v>30</v>
      </c>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30"/>
      <c r="AP11" s="228" t="s">
        <v>75</v>
      </c>
      <c r="AQ11" s="229"/>
      <c r="AR11" s="229"/>
      <c r="AS11" s="229"/>
      <c r="AT11" s="229"/>
      <c r="AU11" s="229"/>
      <c r="AV11" s="229"/>
      <c r="AW11" s="229"/>
      <c r="AX11" s="229"/>
      <c r="AY11" s="229"/>
      <c r="AZ11" s="229"/>
      <c r="BA11" s="229"/>
      <c r="BB11" s="229"/>
      <c r="BC11" s="229"/>
      <c r="BD11" s="229"/>
      <c r="BE11" s="230"/>
      <c r="BF11" s="228" t="s">
        <v>76</v>
      </c>
      <c r="BG11" s="229"/>
      <c r="BH11" s="229"/>
      <c r="BI11" s="229"/>
      <c r="BJ11" s="229"/>
      <c r="BK11" s="229"/>
      <c r="BL11" s="229"/>
      <c r="BM11" s="229"/>
      <c r="BN11" s="229"/>
      <c r="BO11" s="229"/>
      <c r="BP11" s="229"/>
      <c r="BQ11" s="229"/>
      <c r="BR11" s="229"/>
      <c r="BS11" s="229"/>
      <c r="BT11" s="229"/>
      <c r="BU11" s="230"/>
      <c r="BV11" s="228" t="s">
        <v>77</v>
      </c>
      <c r="BW11" s="229"/>
      <c r="BX11" s="229"/>
      <c r="BY11" s="229"/>
      <c r="BZ11" s="229"/>
      <c r="CA11" s="229"/>
      <c r="CB11" s="229"/>
      <c r="CC11" s="229"/>
      <c r="CD11" s="229"/>
      <c r="CE11" s="229"/>
      <c r="CF11" s="229"/>
      <c r="CG11" s="229"/>
      <c r="CH11" s="229"/>
      <c r="CI11" s="229"/>
      <c r="CJ11" s="229"/>
      <c r="CK11" s="230"/>
      <c r="CL11" s="228" t="s">
        <v>33</v>
      </c>
      <c r="CM11" s="229"/>
      <c r="CN11" s="229"/>
      <c r="CO11" s="229"/>
      <c r="CP11" s="229"/>
      <c r="CQ11" s="229"/>
      <c r="CR11" s="229"/>
      <c r="CS11" s="229"/>
      <c r="CT11" s="229"/>
      <c r="CU11" s="229"/>
      <c r="CV11" s="229"/>
      <c r="CW11" s="229"/>
      <c r="CX11" s="229"/>
      <c r="CY11" s="229"/>
      <c r="CZ11" s="229"/>
      <c r="DA11" s="230"/>
    </row>
    <row r="12" spans="1:105" s="4" customFormat="1" ht="12.75" x14ac:dyDescent="0.2">
      <c r="A12" s="221">
        <v>1</v>
      </c>
      <c r="B12" s="221"/>
      <c r="C12" s="221"/>
      <c r="D12" s="221"/>
      <c r="E12" s="221"/>
      <c r="F12" s="221"/>
      <c r="G12" s="221"/>
      <c r="H12" s="221">
        <v>2</v>
      </c>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v>3</v>
      </c>
      <c r="AQ12" s="221"/>
      <c r="AR12" s="221"/>
      <c r="AS12" s="221"/>
      <c r="AT12" s="221"/>
      <c r="AU12" s="221"/>
      <c r="AV12" s="221"/>
      <c r="AW12" s="221"/>
      <c r="AX12" s="221"/>
      <c r="AY12" s="221"/>
      <c r="AZ12" s="221"/>
      <c r="BA12" s="221"/>
      <c r="BB12" s="221"/>
      <c r="BC12" s="221"/>
      <c r="BD12" s="221"/>
      <c r="BE12" s="221"/>
      <c r="BF12" s="221">
        <v>4</v>
      </c>
      <c r="BG12" s="221"/>
      <c r="BH12" s="221"/>
      <c r="BI12" s="221"/>
      <c r="BJ12" s="221"/>
      <c r="BK12" s="221"/>
      <c r="BL12" s="221"/>
      <c r="BM12" s="221"/>
      <c r="BN12" s="221"/>
      <c r="BO12" s="221"/>
      <c r="BP12" s="221"/>
      <c r="BQ12" s="221"/>
      <c r="BR12" s="221"/>
      <c r="BS12" s="221"/>
      <c r="BT12" s="221"/>
      <c r="BU12" s="221"/>
      <c r="BV12" s="221">
        <v>5</v>
      </c>
      <c r="BW12" s="221"/>
      <c r="BX12" s="221"/>
      <c r="BY12" s="221"/>
      <c r="BZ12" s="221"/>
      <c r="CA12" s="221"/>
      <c r="CB12" s="221"/>
      <c r="CC12" s="221"/>
      <c r="CD12" s="221"/>
      <c r="CE12" s="221"/>
      <c r="CF12" s="221"/>
      <c r="CG12" s="221"/>
      <c r="CH12" s="221"/>
      <c r="CI12" s="221"/>
      <c r="CJ12" s="221"/>
      <c r="CK12" s="221"/>
      <c r="CL12" s="221">
        <v>6</v>
      </c>
      <c r="CM12" s="221"/>
      <c r="CN12" s="221"/>
      <c r="CO12" s="221"/>
      <c r="CP12" s="221"/>
      <c r="CQ12" s="221"/>
      <c r="CR12" s="221"/>
      <c r="CS12" s="221"/>
      <c r="CT12" s="221"/>
      <c r="CU12" s="221"/>
      <c r="CV12" s="221"/>
      <c r="CW12" s="221"/>
      <c r="CX12" s="221"/>
      <c r="CY12" s="221"/>
      <c r="CZ12" s="221"/>
      <c r="DA12" s="221"/>
    </row>
    <row r="13" spans="1:105" s="4" customFormat="1" ht="30" customHeight="1" x14ac:dyDescent="0.2">
      <c r="A13" s="310" t="s">
        <v>42</v>
      </c>
      <c r="B13" s="310"/>
      <c r="C13" s="310"/>
      <c r="D13" s="310"/>
      <c r="E13" s="310"/>
      <c r="F13" s="310"/>
      <c r="G13" s="310"/>
      <c r="H13" s="355" t="s">
        <v>254</v>
      </c>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281">
        <v>1</v>
      </c>
      <c r="AQ13" s="281"/>
      <c r="AR13" s="281"/>
      <c r="AS13" s="281"/>
      <c r="AT13" s="281"/>
      <c r="AU13" s="281"/>
      <c r="AV13" s="281"/>
      <c r="AW13" s="281"/>
      <c r="AX13" s="281"/>
      <c r="AY13" s="281"/>
      <c r="AZ13" s="281"/>
      <c r="BA13" s="281"/>
      <c r="BB13" s="281"/>
      <c r="BC13" s="281"/>
      <c r="BD13" s="281"/>
      <c r="BE13" s="281"/>
      <c r="BF13" s="281">
        <v>12</v>
      </c>
      <c r="BG13" s="281"/>
      <c r="BH13" s="281"/>
      <c r="BI13" s="281"/>
      <c r="BJ13" s="281"/>
      <c r="BK13" s="281"/>
      <c r="BL13" s="281"/>
      <c r="BM13" s="281"/>
      <c r="BN13" s="281"/>
      <c r="BO13" s="281"/>
      <c r="BP13" s="281"/>
      <c r="BQ13" s="281"/>
      <c r="BR13" s="281"/>
      <c r="BS13" s="281"/>
      <c r="BT13" s="281"/>
      <c r="BU13" s="281"/>
      <c r="BV13" s="303">
        <v>1180</v>
      </c>
      <c r="BW13" s="303"/>
      <c r="BX13" s="303"/>
      <c r="BY13" s="303"/>
      <c r="BZ13" s="303"/>
      <c r="CA13" s="303"/>
      <c r="CB13" s="303"/>
      <c r="CC13" s="303"/>
      <c r="CD13" s="303"/>
      <c r="CE13" s="303"/>
      <c r="CF13" s="303"/>
      <c r="CG13" s="303"/>
      <c r="CH13" s="303"/>
      <c r="CI13" s="303"/>
      <c r="CJ13" s="303"/>
      <c r="CK13" s="303"/>
      <c r="CL13" s="280">
        <f>AP13*BF13*BV13+96</f>
        <v>14256</v>
      </c>
      <c r="CM13" s="280"/>
      <c r="CN13" s="280"/>
      <c r="CO13" s="280"/>
      <c r="CP13" s="280"/>
      <c r="CQ13" s="280"/>
      <c r="CR13" s="280"/>
      <c r="CS13" s="280"/>
      <c r="CT13" s="280"/>
      <c r="CU13" s="280"/>
      <c r="CV13" s="280"/>
      <c r="CW13" s="280"/>
      <c r="CX13" s="280"/>
      <c r="CY13" s="280"/>
      <c r="CZ13" s="280"/>
      <c r="DA13" s="280"/>
    </row>
    <row r="14" spans="1:105" s="4" customFormat="1" ht="41.25" customHeight="1" x14ac:dyDescent="0.2">
      <c r="A14" s="310" t="s">
        <v>46</v>
      </c>
      <c r="B14" s="310"/>
      <c r="C14" s="310"/>
      <c r="D14" s="310"/>
      <c r="E14" s="310"/>
      <c r="F14" s="310"/>
      <c r="G14" s="310"/>
      <c r="H14" s="355" t="s">
        <v>255</v>
      </c>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281">
        <v>1</v>
      </c>
      <c r="AQ14" s="281"/>
      <c r="AR14" s="281"/>
      <c r="AS14" s="281"/>
      <c r="AT14" s="281"/>
      <c r="AU14" s="281"/>
      <c r="AV14" s="281"/>
      <c r="AW14" s="281"/>
      <c r="AX14" s="281"/>
      <c r="AY14" s="281"/>
      <c r="AZ14" s="281"/>
      <c r="BA14" s="281"/>
      <c r="BB14" s="281"/>
      <c r="BC14" s="281"/>
      <c r="BD14" s="281"/>
      <c r="BE14" s="281"/>
      <c r="BF14" s="281">
        <v>12</v>
      </c>
      <c r="BG14" s="281"/>
      <c r="BH14" s="281"/>
      <c r="BI14" s="281"/>
      <c r="BJ14" s="281"/>
      <c r="BK14" s="281"/>
      <c r="BL14" s="281"/>
      <c r="BM14" s="281"/>
      <c r="BN14" s="281"/>
      <c r="BO14" s="281"/>
      <c r="BP14" s="281"/>
      <c r="BQ14" s="281"/>
      <c r="BR14" s="281"/>
      <c r="BS14" s="281"/>
      <c r="BT14" s="281"/>
      <c r="BU14" s="281"/>
      <c r="BV14" s="303"/>
      <c r="BW14" s="303"/>
      <c r="BX14" s="303"/>
      <c r="BY14" s="303"/>
      <c r="BZ14" s="303"/>
      <c r="CA14" s="303"/>
      <c r="CB14" s="303"/>
      <c r="CC14" s="303"/>
      <c r="CD14" s="303"/>
      <c r="CE14" s="303"/>
      <c r="CF14" s="303"/>
      <c r="CG14" s="303"/>
      <c r="CH14" s="303"/>
      <c r="CI14" s="303"/>
      <c r="CJ14" s="303"/>
      <c r="CK14" s="303"/>
      <c r="CL14" s="280">
        <f>AP14*BF14*BV14</f>
        <v>0</v>
      </c>
      <c r="CM14" s="280"/>
      <c r="CN14" s="280"/>
      <c r="CO14" s="280"/>
      <c r="CP14" s="280"/>
      <c r="CQ14" s="280"/>
      <c r="CR14" s="280"/>
      <c r="CS14" s="280"/>
      <c r="CT14" s="280"/>
      <c r="CU14" s="280"/>
      <c r="CV14" s="280"/>
      <c r="CW14" s="280"/>
      <c r="CX14" s="280"/>
      <c r="CY14" s="280"/>
      <c r="CZ14" s="280"/>
      <c r="DA14" s="280"/>
    </row>
    <row r="15" spans="1:105" s="4" customFormat="1" ht="20.25" customHeight="1" x14ac:dyDescent="0.2">
      <c r="A15" s="310" t="s">
        <v>52</v>
      </c>
      <c r="B15" s="310"/>
      <c r="C15" s="310"/>
      <c r="D15" s="310"/>
      <c r="E15" s="310"/>
      <c r="F15" s="310"/>
      <c r="G15" s="310"/>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303"/>
      <c r="BW15" s="303"/>
      <c r="BX15" s="303"/>
      <c r="BY15" s="303"/>
      <c r="BZ15" s="303"/>
      <c r="CA15" s="303"/>
      <c r="CB15" s="303"/>
      <c r="CC15" s="303"/>
      <c r="CD15" s="303"/>
      <c r="CE15" s="303"/>
      <c r="CF15" s="303"/>
      <c r="CG15" s="303"/>
      <c r="CH15" s="303"/>
      <c r="CI15" s="303"/>
      <c r="CJ15" s="303"/>
      <c r="CK15" s="303"/>
      <c r="CL15" s="280">
        <f>AP15*BF15*BV15</f>
        <v>0</v>
      </c>
      <c r="CM15" s="280"/>
      <c r="CN15" s="280"/>
      <c r="CO15" s="280"/>
      <c r="CP15" s="280"/>
      <c r="CQ15" s="280"/>
      <c r="CR15" s="280"/>
      <c r="CS15" s="280"/>
      <c r="CT15" s="280"/>
      <c r="CU15" s="280"/>
      <c r="CV15" s="280"/>
      <c r="CW15" s="280"/>
      <c r="CX15" s="280"/>
      <c r="CY15" s="280"/>
      <c r="CZ15" s="280"/>
      <c r="DA15" s="280"/>
    </row>
    <row r="16" spans="1:105" s="4" customFormat="1" ht="12.75" x14ac:dyDescent="0.2">
      <c r="A16" s="310" t="s">
        <v>109</v>
      </c>
      <c r="B16" s="310"/>
      <c r="C16" s="310"/>
      <c r="D16" s="310"/>
      <c r="E16" s="310"/>
      <c r="F16" s="310"/>
      <c r="G16" s="310"/>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303"/>
      <c r="BW16" s="303"/>
      <c r="BX16" s="303"/>
      <c r="BY16" s="303"/>
      <c r="BZ16" s="303"/>
      <c r="CA16" s="303"/>
      <c r="CB16" s="303"/>
      <c r="CC16" s="303"/>
      <c r="CD16" s="303"/>
      <c r="CE16" s="303"/>
      <c r="CF16" s="303"/>
      <c r="CG16" s="303"/>
      <c r="CH16" s="303"/>
      <c r="CI16" s="303"/>
      <c r="CJ16" s="303"/>
      <c r="CK16" s="303"/>
      <c r="CL16" s="280">
        <f t="shared" ref="CL16:CL24" si="0">AP16*BF16*BV16</f>
        <v>0</v>
      </c>
      <c r="CM16" s="280"/>
      <c r="CN16" s="280"/>
      <c r="CO16" s="280"/>
      <c r="CP16" s="280"/>
      <c r="CQ16" s="280"/>
      <c r="CR16" s="280"/>
      <c r="CS16" s="280"/>
      <c r="CT16" s="280"/>
      <c r="CU16" s="280"/>
      <c r="CV16" s="280"/>
      <c r="CW16" s="280"/>
      <c r="CX16" s="280"/>
      <c r="CY16" s="280"/>
      <c r="CZ16" s="280"/>
      <c r="DA16" s="280"/>
    </row>
    <row r="17" spans="1:105" s="4" customFormat="1" ht="12.75" x14ac:dyDescent="0.2">
      <c r="A17" s="310" t="s">
        <v>208</v>
      </c>
      <c r="B17" s="310"/>
      <c r="C17" s="310"/>
      <c r="D17" s="310"/>
      <c r="E17" s="310"/>
      <c r="F17" s="310"/>
      <c r="G17" s="310"/>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303"/>
      <c r="BW17" s="303"/>
      <c r="BX17" s="303"/>
      <c r="BY17" s="303"/>
      <c r="BZ17" s="303"/>
      <c r="CA17" s="303"/>
      <c r="CB17" s="303"/>
      <c r="CC17" s="303"/>
      <c r="CD17" s="303"/>
      <c r="CE17" s="303"/>
      <c r="CF17" s="303"/>
      <c r="CG17" s="303"/>
      <c r="CH17" s="303"/>
      <c r="CI17" s="303"/>
      <c r="CJ17" s="303"/>
      <c r="CK17" s="303"/>
      <c r="CL17" s="280">
        <f>AP17*BF17*BV17</f>
        <v>0</v>
      </c>
      <c r="CM17" s="280"/>
      <c r="CN17" s="280"/>
      <c r="CO17" s="280"/>
      <c r="CP17" s="280"/>
      <c r="CQ17" s="280"/>
      <c r="CR17" s="280"/>
      <c r="CS17" s="280"/>
      <c r="CT17" s="280"/>
      <c r="CU17" s="280"/>
      <c r="CV17" s="280"/>
      <c r="CW17" s="280"/>
      <c r="CX17" s="280"/>
      <c r="CY17" s="280"/>
      <c r="CZ17" s="280"/>
      <c r="DA17" s="280"/>
    </row>
    <row r="18" spans="1:105" s="4" customFormat="1" ht="12.75" x14ac:dyDescent="0.2">
      <c r="A18" s="310" t="s">
        <v>209</v>
      </c>
      <c r="B18" s="310"/>
      <c r="C18" s="310"/>
      <c r="D18" s="310"/>
      <c r="E18" s="310"/>
      <c r="F18" s="310"/>
      <c r="G18" s="310"/>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303"/>
      <c r="BW18" s="303"/>
      <c r="BX18" s="303"/>
      <c r="BY18" s="303"/>
      <c r="BZ18" s="303"/>
      <c r="CA18" s="303"/>
      <c r="CB18" s="303"/>
      <c r="CC18" s="303"/>
      <c r="CD18" s="303"/>
      <c r="CE18" s="303"/>
      <c r="CF18" s="303"/>
      <c r="CG18" s="303"/>
      <c r="CH18" s="303"/>
      <c r="CI18" s="303"/>
      <c r="CJ18" s="303"/>
      <c r="CK18" s="303"/>
      <c r="CL18" s="280">
        <f t="shared" si="0"/>
        <v>0</v>
      </c>
      <c r="CM18" s="280"/>
      <c r="CN18" s="280"/>
      <c r="CO18" s="280"/>
      <c r="CP18" s="280"/>
      <c r="CQ18" s="280"/>
      <c r="CR18" s="280"/>
      <c r="CS18" s="280"/>
      <c r="CT18" s="280"/>
      <c r="CU18" s="280"/>
      <c r="CV18" s="280"/>
      <c r="CW18" s="280"/>
      <c r="CX18" s="280"/>
      <c r="CY18" s="280"/>
      <c r="CZ18" s="280"/>
      <c r="DA18" s="280"/>
    </row>
    <row r="19" spans="1:105" s="4" customFormat="1" ht="12.75" x14ac:dyDescent="0.2">
      <c r="A19" s="310" t="s">
        <v>210</v>
      </c>
      <c r="B19" s="310"/>
      <c r="C19" s="310"/>
      <c r="D19" s="310"/>
      <c r="E19" s="310"/>
      <c r="F19" s="310"/>
      <c r="G19" s="310"/>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303"/>
      <c r="BW19" s="303"/>
      <c r="BX19" s="303"/>
      <c r="BY19" s="303"/>
      <c r="BZ19" s="303"/>
      <c r="CA19" s="303"/>
      <c r="CB19" s="303"/>
      <c r="CC19" s="303"/>
      <c r="CD19" s="303"/>
      <c r="CE19" s="303"/>
      <c r="CF19" s="303"/>
      <c r="CG19" s="303"/>
      <c r="CH19" s="303"/>
      <c r="CI19" s="303"/>
      <c r="CJ19" s="303"/>
      <c r="CK19" s="303"/>
      <c r="CL19" s="280">
        <f t="shared" si="0"/>
        <v>0</v>
      </c>
      <c r="CM19" s="280"/>
      <c r="CN19" s="280"/>
      <c r="CO19" s="280"/>
      <c r="CP19" s="280"/>
      <c r="CQ19" s="280"/>
      <c r="CR19" s="280"/>
      <c r="CS19" s="280"/>
      <c r="CT19" s="280"/>
      <c r="CU19" s="280"/>
      <c r="CV19" s="280"/>
      <c r="CW19" s="280"/>
      <c r="CX19" s="280"/>
      <c r="CY19" s="280"/>
      <c r="CZ19" s="280"/>
      <c r="DA19" s="280"/>
    </row>
    <row r="20" spans="1:105" s="4" customFormat="1" ht="12.75" x14ac:dyDescent="0.2">
      <c r="A20" s="310" t="s">
        <v>211</v>
      </c>
      <c r="B20" s="310"/>
      <c r="C20" s="310"/>
      <c r="D20" s="310"/>
      <c r="E20" s="310"/>
      <c r="F20" s="310"/>
      <c r="G20" s="310"/>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303"/>
      <c r="BW20" s="303"/>
      <c r="BX20" s="303"/>
      <c r="BY20" s="303"/>
      <c r="BZ20" s="303"/>
      <c r="CA20" s="303"/>
      <c r="CB20" s="303"/>
      <c r="CC20" s="303"/>
      <c r="CD20" s="303"/>
      <c r="CE20" s="303"/>
      <c r="CF20" s="303"/>
      <c r="CG20" s="303"/>
      <c r="CH20" s="303"/>
      <c r="CI20" s="303"/>
      <c r="CJ20" s="303"/>
      <c r="CK20" s="303"/>
      <c r="CL20" s="280">
        <f t="shared" si="0"/>
        <v>0</v>
      </c>
      <c r="CM20" s="280"/>
      <c r="CN20" s="280"/>
      <c r="CO20" s="280"/>
      <c r="CP20" s="280"/>
      <c r="CQ20" s="280"/>
      <c r="CR20" s="280"/>
      <c r="CS20" s="280"/>
      <c r="CT20" s="280"/>
      <c r="CU20" s="280"/>
      <c r="CV20" s="280"/>
      <c r="CW20" s="280"/>
      <c r="CX20" s="280"/>
      <c r="CY20" s="280"/>
      <c r="CZ20" s="280"/>
      <c r="DA20" s="280"/>
    </row>
    <row r="21" spans="1:105" s="4" customFormat="1" ht="12.75" x14ac:dyDescent="0.2">
      <c r="A21" s="310" t="s">
        <v>212</v>
      </c>
      <c r="B21" s="310"/>
      <c r="C21" s="310"/>
      <c r="D21" s="310"/>
      <c r="E21" s="310"/>
      <c r="F21" s="310"/>
      <c r="G21" s="310"/>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303"/>
      <c r="BW21" s="303"/>
      <c r="BX21" s="303"/>
      <c r="BY21" s="303"/>
      <c r="BZ21" s="303"/>
      <c r="CA21" s="303"/>
      <c r="CB21" s="303"/>
      <c r="CC21" s="303"/>
      <c r="CD21" s="303"/>
      <c r="CE21" s="303"/>
      <c r="CF21" s="303"/>
      <c r="CG21" s="303"/>
      <c r="CH21" s="303"/>
      <c r="CI21" s="303"/>
      <c r="CJ21" s="303"/>
      <c r="CK21" s="303"/>
      <c r="CL21" s="280">
        <f t="shared" si="0"/>
        <v>0</v>
      </c>
      <c r="CM21" s="280"/>
      <c r="CN21" s="280"/>
      <c r="CO21" s="280"/>
      <c r="CP21" s="280"/>
      <c r="CQ21" s="280"/>
      <c r="CR21" s="280"/>
      <c r="CS21" s="280"/>
      <c r="CT21" s="280"/>
      <c r="CU21" s="280"/>
      <c r="CV21" s="280"/>
      <c r="CW21" s="280"/>
      <c r="CX21" s="280"/>
      <c r="CY21" s="280"/>
      <c r="CZ21" s="280"/>
      <c r="DA21" s="280"/>
    </row>
    <row r="22" spans="1:105" s="4" customFormat="1" ht="12.75" x14ac:dyDescent="0.2">
      <c r="A22" s="310" t="s">
        <v>213</v>
      </c>
      <c r="B22" s="310"/>
      <c r="C22" s="310"/>
      <c r="D22" s="310"/>
      <c r="E22" s="310"/>
      <c r="F22" s="310"/>
      <c r="G22" s="310"/>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303"/>
      <c r="BW22" s="303"/>
      <c r="BX22" s="303"/>
      <c r="BY22" s="303"/>
      <c r="BZ22" s="303"/>
      <c r="CA22" s="303"/>
      <c r="CB22" s="303"/>
      <c r="CC22" s="303"/>
      <c r="CD22" s="303"/>
      <c r="CE22" s="303"/>
      <c r="CF22" s="303"/>
      <c r="CG22" s="303"/>
      <c r="CH22" s="303"/>
      <c r="CI22" s="303"/>
      <c r="CJ22" s="303"/>
      <c r="CK22" s="303"/>
      <c r="CL22" s="280">
        <f t="shared" si="0"/>
        <v>0</v>
      </c>
      <c r="CM22" s="280"/>
      <c r="CN22" s="280"/>
      <c r="CO22" s="280"/>
      <c r="CP22" s="280"/>
      <c r="CQ22" s="280"/>
      <c r="CR22" s="280"/>
      <c r="CS22" s="280"/>
      <c r="CT22" s="280"/>
      <c r="CU22" s="280"/>
      <c r="CV22" s="280"/>
      <c r="CW22" s="280"/>
      <c r="CX22" s="280"/>
      <c r="CY22" s="280"/>
      <c r="CZ22" s="280"/>
      <c r="DA22" s="280"/>
    </row>
    <row r="23" spans="1:105" s="4" customFormat="1" ht="12.75" x14ac:dyDescent="0.2">
      <c r="A23" s="310" t="s">
        <v>214</v>
      </c>
      <c r="B23" s="310"/>
      <c r="C23" s="310"/>
      <c r="D23" s="310"/>
      <c r="E23" s="310"/>
      <c r="F23" s="310"/>
      <c r="G23" s="310"/>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303"/>
      <c r="BW23" s="303"/>
      <c r="BX23" s="303"/>
      <c r="BY23" s="303"/>
      <c r="BZ23" s="303"/>
      <c r="CA23" s="303"/>
      <c r="CB23" s="303"/>
      <c r="CC23" s="303"/>
      <c r="CD23" s="303"/>
      <c r="CE23" s="303"/>
      <c r="CF23" s="303"/>
      <c r="CG23" s="303"/>
      <c r="CH23" s="303"/>
      <c r="CI23" s="303"/>
      <c r="CJ23" s="303"/>
      <c r="CK23" s="303"/>
      <c r="CL23" s="280">
        <f t="shared" si="0"/>
        <v>0</v>
      </c>
      <c r="CM23" s="280"/>
      <c r="CN23" s="280"/>
      <c r="CO23" s="280"/>
      <c r="CP23" s="280"/>
      <c r="CQ23" s="280"/>
      <c r="CR23" s="280"/>
      <c r="CS23" s="280"/>
      <c r="CT23" s="280"/>
      <c r="CU23" s="280"/>
      <c r="CV23" s="280"/>
      <c r="CW23" s="280"/>
      <c r="CX23" s="280"/>
      <c r="CY23" s="280"/>
      <c r="CZ23" s="280"/>
      <c r="DA23" s="280"/>
    </row>
    <row r="24" spans="1:105" s="4" customFormat="1" ht="12.75" x14ac:dyDescent="0.2">
      <c r="A24" s="310" t="s">
        <v>215</v>
      </c>
      <c r="B24" s="310"/>
      <c r="C24" s="310"/>
      <c r="D24" s="310"/>
      <c r="E24" s="310"/>
      <c r="F24" s="310"/>
      <c r="G24" s="310"/>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303"/>
      <c r="BW24" s="303"/>
      <c r="BX24" s="303"/>
      <c r="BY24" s="303"/>
      <c r="BZ24" s="303"/>
      <c r="CA24" s="303"/>
      <c r="CB24" s="303"/>
      <c r="CC24" s="303"/>
      <c r="CD24" s="303"/>
      <c r="CE24" s="303"/>
      <c r="CF24" s="303"/>
      <c r="CG24" s="303"/>
      <c r="CH24" s="303"/>
      <c r="CI24" s="303"/>
      <c r="CJ24" s="303"/>
      <c r="CK24" s="303"/>
      <c r="CL24" s="280">
        <f t="shared" si="0"/>
        <v>0</v>
      </c>
      <c r="CM24" s="280"/>
      <c r="CN24" s="280"/>
      <c r="CO24" s="280"/>
      <c r="CP24" s="280"/>
      <c r="CQ24" s="280"/>
      <c r="CR24" s="280"/>
      <c r="CS24" s="280"/>
      <c r="CT24" s="280"/>
      <c r="CU24" s="280"/>
      <c r="CV24" s="280"/>
      <c r="CW24" s="280"/>
      <c r="CX24" s="280"/>
      <c r="CY24" s="280"/>
      <c r="CZ24" s="280"/>
      <c r="DA24" s="280"/>
    </row>
    <row r="25" spans="1:105" s="5" customFormat="1" ht="15" customHeight="1" x14ac:dyDescent="0.2">
      <c r="A25" s="293"/>
      <c r="B25" s="293"/>
      <c r="C25" s="293"/>
      <c r="D25" s="293"/>
      <c r="E25" s="293"/>
      <c r="F25" s="293"/>
      <c r="G25" s="293"/>
      <c r="H25" s="356" t="s">
        <v>74</v>
      </c>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8"/>
      <c r="AP25" s="279" t="s">
        <v>23</v>
      </c>
      <c r="AQ25" s="279"/>
      <c r="AR25" s="279"/>
      <c r="AS25" s="279"/>
      <c r="AT25" s="279"/>
      <c r="AU25" s="279"/>
      <c r="AV25" s="279"/>
      <c r="AW25" s="279"/>
      <c r="AX25" s="279"/>
      <c r="AY25" s="279"/>
      <c r="AZ25" s="279"/>
      <c r="BA25" s="279"/>
      <c r="BB25" s="279"/>
      <c r="BC25" s="279"/>
      <c r="BD25" s="279"/>
      <c r="BE25" s="279"/>
      <c r="BF25" s="279" t="s">
        <v>23</v>
      </c>
      <c r="BG25" s="279"/>
      <c r="BH25" s="279"/>
      <c r="BI25" s="279"/>
      <c r="BJ25" s="279"/>
      <c r="BK25" s="279"/>
      <c r="BL25" s="279"/>
      <c r="BM25" s="279"/>
      <c r="BN25" s="279"/>
      <c r="BO25" s="279"/>
      <c r="BP25" s="279"/>
      <c r="BQ25" s="279"/>
      <c r="BR25" s="279"/>
      <c r="BS25" s="279"/>
      <c r="BT25" s="279"/>
      <c r="BU25" s="279"/>
      <c r="BV25" s="279" t="s">
        <v>23</v>
      </c>
      <c r="BW25" s="279"/>
      <c r="BX25" s="279"/>
      <c r="BY25" s="279"/>
      <c r="BZ25" s="279"/>
      <c r="CA25" s="279"/>
      <c r="CB25" s="279"/>
      <c r="CC25" s="279"/>
      <c r="CD25" s="279"/>
      <c r="CE25" s="279"/>
      <c r="CF25" s="279"/>
      <c r="CG25" s="279"/>
      <c r="CH25" s="279"/>
      <c r="CI25" s="279"/>
      <c r="CJ25" s="279"/>
      <c r="CK25" s="279"/>
      <c r="CL25" s="275">
        <f>SUM(CL13:DA24)</f>
        <v>14256</v>
      </c>
      <c r="CM25" s="275"/>
      <c r="CN25" s="275"/>
      <c r="CO25" s="275"/>
      <c r="CP25" s="275"/>
      <c r="CQ25" s="275"/>
      <c r="CR25" s="275"/>
      <c r="CS25" s="275"/>
      <c r="CT25" s="275"/>
      <c r="CU25" s="275"/>
      <c r="CV25" s="275"/>
      <c r="CW25" s="275"/>
      <c r="CX25" s="275"/>
      <c r="CY25" s="275"/>
      <c r="CZ25" s="275"/>
      <c r="DA25" s="275"/>
    </row>
    <row r="26" spans="1:105" ht="10.5" customHeight="1" x14ac:dyDescent="0.25"/>
    <row r="27" spans="1:105" x14ac:dyDescent="0.25">
      <c r="E27" s="2" t="s">
        <v>533</v>
      </c>
      <c r="F27" s="75"/>
      <c r="G27" s="75"/>
      <c r="H27" s="75"/>
      <c r="I27" s="75"/>
      <c r="J27" s="75"/>
      <c r="K27" s="75"/>
      <c r="L27" s="75"/>
      <c r="M27" s="75"/>
      <c r="N27" s="75"/>
      <c r="O27" s="75"/>
      <c r="P27" s="75"/>
      <c r="Q27" s="75"/>
      <c r="R27" s="75"/>
      <c r="S27" s="75"/>
      <c r="T27" s="75"/>
      <c r="U27" s="75"/>
      <c r="V27" s="75"/>
      <c r="W27" s="77">
        <f>CL17</f>
        <v>0</v>
      </c>
    </row>
    <row r="28" spans="1:105" x14ac:dyDescent="0.25">
      <c r="E28" s="2" t="s">
        <v>532</v>
      </c>
      <c r="F28" s="75"/>
      <c r="G28" s="75"/>
      <c r="H28" s="75"/>
      <c r="I28" s="75"/>
      <c r="J28" s="75"/>
      <c r="K28" s="75"/>
      <c r="L28" s="75"/>
      <c r="M28" s="75"/>
      <c r="N28" s="75"/>
      <c r="O28" s="75"/>
      <c r="P28" s="75"/>
      <c r="Q28" s="75"/>
      <c r="R28" s="75"/>
      <c r="S28" s="75"/>
      <c r="T28" s="75"/>
      <c r="U28" s="75"/>
      <c r="V28" s="75"/>
      <c r="W28" s="77">
        <f>CL13+CL14+CL15</f>
        <v>14256</v>
      </c>
    </row>
  </sheetData>
  <mergeCells count="95">
    <mergeCell ref="A9:DA9"/>
    <mergeCell ref="A3:DA3"/>
    <mergeCell ref="X5:DA5"/>
    <mergeCell ref="A7:AO7"/>
    <mergeCell ref="AP7:DA7"/>
    <mergeCell ref="CL23:DA23"/>
    <mergeCell ref="BV19:CK19"/>
    <mergeCell ref="CL21:DA21"/>
    <mergeCell ref="CL22:DA22"/>
    <mergeCell ref="CL20:DA20"/>
    <mergeCell ref="A11:G11"/>
    <mergeCell ref="H11:AO11"/>
    <mergeCell ref="AP11:BE11"/>
    <mergeCell ref="BF11:BU11"/>
    <mergeCell ref="CL19:DA19"/>
    <mergeCell ref="A17:G17"/>
    <mergeCell ref="H17:AO17"/>
    <mergeCell ref="AP17:BE17"/>
    <mergeCell ref="BF17:BU17"/>
    <mergeCell ref="A18:G18"/>
    <mergeCell ref="CL12:DA12"/>
    <mergeCell ref="BV11:CK11"/>
    <mergeCell ref="A12:G12"/>
    <mergeCell ref="H12:AO12"/>
    <mergeCell ref="CL11:DA11"/>
    <mergeCell ref="AP12:BE12"/>
    <mergeCell ref="BF12:BU12"/>
    <mergeCell ref="BV22:CK22"/>
    <mergeCell ref="BF23:BU23"/>
    <mergeCell ref="AP22:BE22"/>
    <mergeCell ref="AP19:BE19"/>
    <mergeCell ref="AP23:BE23"/>
    <mergeCell ref="BV12:CK12"/>
    <mergeCell ref="AP18:BE18"/>
    <mergeCell ref="BF13:BU13"/>
    <mergeCell ref="BF21:BU21"/>
    <mergeCell ref="BV21:CK21"/>
    <mergeCell ref="BV20:CK20"/>
    <mergeCell ref="BV23:CK23"/>
    <mergeCell ref="BF20:BU20"/>
    <mergeCell ref="BF22:BU22"/>
    <mergeCell ref="BV16:CK16"/>
    <mergeCell ref="CL25:DA25"/>
    <mergeCell ref="BF25:BU25"/>
    <mergeCell ref="BV25:CK25"/>
    <mergeCell ref="BV24:CK24"/>
    <mergeCell ref="AP25:BE25"/>
    <mergeCell ref="CL24:DA24"/>
    <mergeCell ref="BF24:BU24"/>
    <mergeCell ref="A25:G25"/>
    <mergeCell ref="A24:G24"/>
    <mergeCell ref="AP24:BE24"/>
    <mergeCell ref="A20:G20"/>
    <mergeCell ref="H20:AO20"/>
    <mergeCell ref="AP20:BE20"/>
    <mergeCell ref="AP21:BE21"/>
    <mergeCell ref="H22:AO22"/>
    <mergeCell ref="A21:G21"/>
    <mergeCell ref="H21:AO21"/>
    <mergeCell ref="H25:AO25"/>
    <mergeCell ref="H24:AO24"/>
    <mergeCell ref="A22:G22"/>
    <mergeCell ref="A19:G19"/>
    <mergeCell ref="H19:AO19"/>
    <mergeCell ref="A23:G23"/>
    <mergeCell ref="H23:AO23"/>
    <mergeCell ref="BF18:BU18"/>
    <mergeCell ref="BF19:BU19"/>
    <mergeCell ref="CL16:DA16"/>
    <mergeCell ref="A15:G15"/>
    <mergeCell ref="CL13:DA13"/>
    <mergeCell ref="H18:AO18"/>
    <mergeCell ref="CL17:DA17"/>
    <mergeCell ref="BV18:CK18"/>
    <mergeCell ref="CL18:DA18"/>
    <mergeCell ref="BV17:CK17"/>
    <mergeCell ref="H15:AO15"/>
    <mergeCell ref="AP15:BE15"/>
    <mergeCell ref="BF15:BU15"/>
    <mergeCell ref="BV15:CK15"/>
    <mergeCell ref="A16:G16"/>
    <mergeCell ref="H16:AO16"/>
    <mergeCell ref="AP16:BE16"/>
    <mergeCell ref="BF16:BU16"/>
    <mergeCell ref="BF14:BU14"/>
    <mergeCell ref="BV14:CK14"/>
    <mergeCell ref="CL14:DA14"/>
    <mergeCell ref="BV13:CK13"/>
    <mergeCell ref="CL15:DA15"/>
    <mergeCell ref="A13:G13"/>
    <mergeCell ref="H13:AO13"/>
    <mergeCell ref="AP13:BE13"/>
    <mergeCell ref="A14:G14"/>
    <mergeCell ref="H14:AO14"/>
    <mergeCell ref="AP14:BE14"/>
  </mergeCells>
  <phoneticPr fontId="32" type="noConversion"/>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4"/>
  <sheetViews>
    <sheetView zoomScale="130" zoomScaleNormal="130" workbookViewId="0">
      <selection activeCell="AL5" sqref="AL5:CZ5"/>
    </sheetView>
  </sheetViews>
  <sheetFormatPr defaultColWidth="0.85546875" defaultRowHeight="15" x14ac:dyDescent="0.25"/>
  <cols>
    <col min="1" max="16384" width="0.85546875" style="2"/>
  </cols>
  <sheetData>
    <row r="1" spans="1:105" ht="3" customHeight="1" x14ac:dyDescent="0.25"/>
    <row r="2" spans="1:105" ht="10.5" customHeight="1" x14ac:dyDescent="0.25"/>
    <row r="3" spans="1:105" s="6" customFormat="1" ht="14.25" x14ac:dyDescent="0.2">
      <c r="A3" s="231" t="s">
        <v>78</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row>
    <row r="4" spans="1:105" s="6" customFormat="1" ht="14.25"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row>
    <row r="5" spans="1:105" s="6" customFormat="1" ht="36.75" customHeight="1" x14ac:dyDescent="0.2">
      <c r="A5" s="14"/>
      <c r="B5" s="14"/>
      <c r="C5" s="14"/>
      <c r="D5" s="14"/>
      <c r="E5" s="14"/>
      <c r="F5" s="14"/>
      <c r="G5" s="231" t="s">
        <v>201</v>
      </c>
      <c r="H5" s="231"/>
      <c r="I5" s="231"/>
      <c r="J5" s="231"/>
      <c r="K5" s="231"/>
      <c r="L5" s="231"/>
      <c r="M5" s="231"/>
      <c r="N5" s="231"/>
      <c r="O5" s="231"/>
      <c r="P5" s="231"/>
      <c r="Q5" s="231"/>
      <c r="R5" s="231"/>
      <c r="S5" s="231"/>
      <c r="T5" s="231"/>
      <c r="U5" s="231"/>
      <c r="V5" s="231"/>
      <c r="W5" s="231"/>
      <c r="X5" s="231"/>
      <c r="Y5" s="231"/>
      <c r="Z5" s="231"/>
      <c r="AA5" s="231"/>
      <c r="AB5" s="231"/>
      <c r="AC5" s="231"/>
      <c r="AD5" s="231"/>
      <c r="AE5" s="14"/>
      <c r="AF5" s="14"/>
      <c r="AG5" s="14"/>
      <c r="AH5" s="14"/>
      <c r="AI5" s="14"/>
      <c r="AJ5" s="14"/>
      <c r="AK5" s="14"/>
      <c r="AL5" s="304"/>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5"/>
      <c r="CZ5" s="306"/>
      <c r="DA5" s="14"/>
    </row>
    <row r="6" spans="1:105" s="6" customFormat="1" ht="6" customHeight="1"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row>
    <row r="7" spans="1:105" s="6" customFormat="1" ht="44.25" customHeight="1" x14ac:dyDescent="0.2">
      <c r="A7" s="14"/>
      <c r="B7" s="14"/>
      <c r="C7" s="14"/>
      <c r="D7" s="14"/>
      <c r="E7" s="14"/>
      <c r="F7" s="14"/>
      <c r="G7" s="14"/>
      <c r="H7" s="231" t="s">
        <v>126</v>
      </c>
      <c r="I7" s="231"/>
      <c r="J7" s="231"/>
      <c r="K7" s="231"/>
      <c r="L7" s="231"/>
      <c r="M7" s="231"/>
      <c r="N7" s="231"/>
      <c r="O7" s="231"/>
      <c r="P7" s="231"/>
      <c r="Q7" s="231"/>
      <c r="R7" s="231"/>
      <c r="S7" s="231"/>
      <c r="T7" s="231"/>
      <c r="U7" s="231"/>
      <c r="V7" s="231"/>
      <c r="W7" s="231"/>
      <c r="X7" s="231"/>
      <c r="Y7" s="231"/>
      <c r="Z7" s="231"/>
      <c r="AA7" s="231"/>
      <c r="AB7" s="231"/>
      <c r="AC7" s="231"/>
      <c r="AD7" s="14"/>
      <c r="AE7" s="14"/>
      <c r="AF7" s="14"/>
      <c r="AG7" s="14"/>
      <c r="AH7" s="14"/>
      <c r="AI7" s="14"/>
      <c r="AJ7" s="14"/>
      <c r="AK7" s="14"/>
      <c r="AL7" s="304"/>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5"/>
      <c r="CZ7" s="306"/>
      <c r="DA7" s="14"/>
    </row>
    <row r="8" spans="1:105" ht="10.5" customHeight="1" x14ac:dyDescent="0.25"/>
    <row r="9" spans="1:105" s="3" customFormat="1" ht="45" customHeight="1" x14ac:dyDescent="0.2">
      <c r="A9" s="211" t="s">
        <v>13</v>
      </c>
      <c r="B9" s="212"/>
      <c r="C9" s="212"/>
      <c r="D9" s="212"/>
      <c r="E9" s="212"/>
      <c r="F9" s="212"/>
      <c r="G9" s="213"/>
      <c r="H9" s="211" t="s">
        <v>30</v>
      </c>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3"/>
      <c r="BD9" s="211" t="s">
        <v>79</v>
      </c>
      <c r="BE9" s="212"/>
      <c r="BF9" s="212"/>
      <c r="BG9" s="212"/>
      <c r="BH9" s="212"/>
      <c r="BI9" s="212"/>
      <c r="BJ9" s="212"/>
      <c r="BK9" s="212"/>
      <c r="BL9" s="212"/>
      <c r="BM9" s="212"/>
      <c r="BN9" s="212"/>
      <c r="BO9" s="212"/>
      <c r="BP9" s="212"/>
      <c r="BQ9" s="212"/>
      <c r="BR9" s="212"/>
      <c r="BS9" s="213"/>
      <c r="BT9" s="211" t="s">
        <v>80</v>
      </c>
      <c r="BU9" s="212"/>
      <c r="BV9" s="212"/>
      <c r="BW9" s="212"/>
      <c r="BX9" s="212"/>
      <c r="BY9" s="212"/>
      <c r="BZ9" s="212"/>
      <c r="CA9" s="212"/>
      <c r="CB9" s="212"/>
      <c r="CC9" s="212"/>
      <c r="CD9" s="212"/>
      <c r="CE9" s="212"/>
      <c r="CF9" s="212"/>
      <c r="CG9" s="212"/>
      <c r="CH9" s="212"/>
      <c r="CI9" s="213"/>
      <c r="CJ9" s="211" t="s">
        <v>63</v>
      </c>
      <c r="CK9" s="212"/>
      <c r="CL9" s="212"/>
      <c r="CM9" s="212"/>
      <c r="CN9" s="212"/>
      <c r="CO9" s="212"/>
      <c r="CP9" s="212"/>
      <c r="CQ9" s="212"/>
      <c r="CR9" s="212"/>
      <c r="CS9" s="212"/>
      <c r="CT9" s="212"/>
      <c r="CU9" s="212"/>
      <c r="CV9" s="212"/>
      <c r="CW9" s="212"/>
      <c r="CX9" s="212"/>
      <c r="CY9" s="212"/>
      <c r="CZ9" s="212"/>
      <c r="DA9" s="213"/>
    </row>
    <row r="10" spans="1:105" s="4" customFormat="1" ht="12.75" x14ac:dyDescent="0.2">
      <c r="A10" s="221">
        <v>1</v>
      </c>
      <c r="B10" s="221"/>
      <c r="C10" s="221"/>
      <c r="D10" s="221"/>
      <c r="E10" s="221"/>
      <c r="F10" s="221"/>
      <c r="G10" s="221"/>
      <c r="H10" s="221">
        <v>2</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v>3</v>
      </c>
      <c r="BE10" s="221"/>
      <c r="BF10" s="221"/>
      <c r="BG10" s="221"/>
      <c r="BH10" s="221"/>
      <c r="BI10" s="221"/>
      <c r="BJ10" s="221"/>
      <c r="BK10" s="221"/>
      <c r="BL10" s="221"/>
      <c r="BM10" s="221"/>
      <c r="BN10" s="221"/>
      <c r="BO10" s="221"/>
      <c r="BP10" s="221"/>
      <c r="BQ10" s="221"/>
      <c r="BR10" s="221"/>
      <c r="BS10" s="221"/>
      <c r="BT10" s="221">
        <v>4</v>
      </c>
      <c r="BU10" s="221"/>
      <c r="BV10" s="221"/>
      <c r="BW10" s="221"/>
      <c r="BX10" s="221"/>
      <c r="BY10" s="221"/>
      <c r="BZ10" s="221"/>
      <c r="CA10" s="221"/>
      <c r="CB10" s="221"/>
      <c r="CC10" s="221"/>
      <c r="CD10" s="221"/>
      <c r="CE10" s="221"/>
      <c r="CF10" s="221"/>
      <c r="CG10" s="221"/>
      <c r="CH10" s="221"/>
      <c r="CI10" s="221"/>
      <c r="CJ10" s="221">
        <v>5</v>
      </c>
      <c r="CK10" s="221"/>
      <c r="CL10" s="221"/>
      <c r="CM10" s="221"/>
      <c r="CN10" s="221"/>
      <c r="CO10" s="221"/>
      <c r="CP10" s="221"/>
      <c r="CQ10" s="221"/>
      <c r="CR10" s="221"/>
      <c r="CS10" s="221"/>
      <c r="CT10" s="221"/>
      <c r="CU10" s="221"/>
      <c r="CV10" s="221"/>
      <c r="CW10" s="221"/>
      <c r="CX10" s="221"/>
      <c r="CY10" s="221"/>
      <c r="CZ10" s="221"/>
      <c r="DA10" s="221"/>
    </row>
    <row r="11" spans="1:105" s="5" customFormat="1" ht="15" customHeight="1" x14ac:dyDescent="0.2">
      <c r="A11" s="310" t="s">
        <v>46</v>
      </c>
      <c r="B11" s="310"/>
      <c r="C11" s="310"/>
      <c r="D11" s="310"/>
      <c r="E11" s="310"/>
      <c r="F11" s="310"/>
      <c r="G11" s="310"/>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281"/>
      <c r="BE11" s="281"/>
      <c r="BF11" s="281"/>
      <c r="BG11" s="281"/>
      <c r="BH11" s="281"/>
      <c r="BI11" s="281"/>
      <c r="BJ11" s="281"/>
      <c r="BK11" s="281"/>
      <c r="BL11" s="281"/>
      <c r="BM11" s="281"/>
      <c r="BN11" s="281"/>
      <c r="BO11" s="281"/>
      <c r="BP11" s="281"/>
      <c r="BQ11" s="281"/>
      <c r="BR11" s="281"/>
      <c r="BS11" s="281"/>
      <c r="BT11" s="303"/>
      <c r="BU11" s="303"/>
      <c r="BV11" s="303"/>
      <c r="BW11" s="303"/>
      <c r="BX11" s="303"/>
      <c r="BY11" s="303"/>
      <c r="BZ11" s="303"/>
      <c r="CA11" s="303"/>
      <c r="CB11" s="303"/>
      <c r="CC11" s="303"/>
      <c r="CD11" s="303"/>
      <c r="CE11" s="303"/>
      <c r="CF11" s="303"/>
      <c r="CG11" s="303"/>
      <c r="CH11" s="303"/>
      <c r="CI11" s="303"/>
      <c r="CJ11" s="275">
        <f>BD11*BT11</f>
        <v>0</v>
      </c>
      <c r="CK11" s="275"/>
      <c r="CL11" s="275"/>
      <c r="CM11" s="275"/>
      <c r="CN11" s="275"/>
      <c r="CO11" s="275"/>
      <c r="CP11" s="275"/>
      <c r="CQ11" s="275"/>
      <c r="CR11" s="275"/>
      <c r="CS11" s="275"/>
      <c r="CT11" s="275"/>
      <c r="CU11" s="275"/>
      <c r="CV11" s="275"/>
      <c r="CW11" s="275"/>
      <c r="CX11" s="275"/>
      <c r="CY11" s="275"/>
      <c r="CZ11" s="275"/>
      <c r="DA11" s="275"/>
    </row>
    <row r="12" spans="1:105" s="5" customFormat="1" ht="15" customHeight="1" x14ac:dyDescent="0.2">
      <c r="A12" s="310" t="s">
        <v>52</v>
      </c>
      <c r="B12" s="310"/>
      <c r="C12" s="310"/>
      <c r="D12" s="310"/>
      <c r="E12" s="310"/>
      <c r="F12" s="310"/>
      <c r="G12" s="310"/>
      <c r="H12" s="359"/>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1"/>
      <c r="BD12" s="281"/>
      <c r="BE12" s="281"/>
      <c r="BF12" s="281"/>
      <c r="BG12" s="281"/>
      <c r="BH12" s="281"/>
      <c r="BI12" s="281"/>
      <c r="BJ12" s="281"/>
      <c r="BK12" s="281"/>
      <c r="BL12" s="281"/>
      <c r="BM12" s="281"/>
      <c r="BN12" s="281"/>
      <c r="BO12" s="281"/>
      <c r="BP12" s="281"/>
      <c r="BQ12" s="281"/>
      <c r="BR12" s="281"/>
      <c r="BS12" s="281"/>
      <c r="BT12" s="303"/>
      <c r="BU12" s="303"/>
      <c r="BV12" s="303"/>
      <c r="BW12" s="303"/>
      <c r="BX12" s="303"/>
      <c r="BY12" s="303"/>
      <c r="BZ12" s="303"/>
      <c r="CA12" s="303"/>
      <c r="CB12" s="303"/>
      <c r="CC12" s="303"/>
      <c r="CD12" s="303"/>
      <c r="CE12" s="303"/>
      <c r="CF12" s="303"/>
      <c r="CG12" s="303"/>
      <c r="CH12" s="303"/>
      <c r="CI12" s="303"/>
      <c r="CJ12" s="275">
        <f>BD12*BT12</f>
        <v>0</v>
      </c>
      <c r="CK12" s="275"/>
      <c r="CL12" s="275"/>
      <c r="CM12" s="275"/>
      <c r="CN12" s="275"/>
      <c r="CO12" s="275"/>
      <c r="CP12" s="275"/>
      <c r="CQ12" s="275"/>
      <c r="CR12" s="275"/>
      <c r="CS12" s="275"/>
      <c r="CT12" s="275"/>
      <c r="CU12" s="275"/>
      <c r="CV12" s="275"/>
      <c r="CW12" s="275"/>
      <c r="CX12" s="275"/>
      <c r="CY12" s="275"/>
      <c r="CZ12" s="275"/>
      <c r="DA12" s="275"/>
    </row>
    <row r="13" spans="1:105" s="30" customFormat="1" ht="15" customHeight="1" x14ac:dyDescent="0.2">
      <c r="A13" s="293"/>
      <c r="B13" s="293"/>
      <c r="C13" s="293"/>
      <c r="D13" s="293"/>
      <c r="E13" s="293"/>
      <c r="F13" s="293"/>
      <c r="G13" s="293"/>
      <c r="H13" s="295" t="s">
        <v>22</v>
      </c>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95"/>
      <c r="BC13" s="296"/>
      <c r="BD13" s="279"/>
      <c r="BE13" s="279"/>
      <c r="BF13" s="279"/>
      <c r="BG13" s="279"/>
      <c r="BH13" s="279"/>
      <c r="BI13" s="279"/>
      <c r="BJ13" s="279"/>
      <c r="BK13" s="279"/>
      <c r="BL13" s="279"/>
      <c r="BM13" s="279"/>
      <c r="BN13" s="279"/>
      <c r="BO13" s="279"/>
      <c r="BP13" s="279"/>
      <c r="BQ13" s="279"/>
      <c r="BR13" s="279"/>
      <c r="BS13" s="279"/>
      <c r="BT13" s="275">
        <f>SUM(BT11:CI12)</f>
        <v>0</v>
      </c>
      <c r="BU13" s="275"/>
      <c r="BV13" s="275"/>
      <c r="BW13" s="275"/>
      <c r="BX13" s="275"/>
      <c r="BY13" s="275"/>
      <c r="BZ13" s="275"/>
      <c r="CA13" s="275"/>
      <c r="CB13" s="275"/>
      <c r="CC13" s="275"/>
      <c r="CD13" s="275"/>
      <c r="CE13" s="275"/>
      <c r="CF13" s="275"/>
      <c r="CG13" s="275"/>
      <c r="CH13" s="275"/>
      <c r="CI13" s="275"/>
      <c r="CJ13" s="275">
        <f>SUM(CJ11:DA12)</f>
        <v>0</v>
      </c>
      <c r="CK13" s="275"/>
      <c r="CL13" s="275"/>
      <c r="CM13" s="275"/>
      <c r="CN13" s="275"/>
      <c r="CO13" s="275"/>
      <c r="CP13" s="275"/>
      <c r="CQ13" s="275"/>
      <c r="CR13" s="275"/>
      <c r="CS13" s="275"/>
      <c r="CT13" s="275"/>
      <c r="CU13" s="275"/>
      <c r="CV13" s="275"/>
      <c r="CW13" s="275"/>
      <c r="CX13" s="275"/>
      <c r="CY13" s="275"/>
      <c r="CZ13" s="275"/>
      <c r="DA13" s="275"/>
    </row>
    <row r="14" spans="1:105" ht="10.5" customHeight="1" x14ac:dyDescent="0.25"/>
  </sheetData>
  <mergeCells count="30">
    <mergeCell ref="A3:DA3"/>
    <mergeCell ref="A9:G9"/>
    <mergeCell ref="H9:BC9"/>
    <mergeCell ref="BD9:BS9"/>
    <mergeCell ref="BT9:CI9"/>
    <mergeCell ref="CJ9:DA9"/>
    <mergeCell ref="CJ13:DA13"/>
    <mergeCell ref="BT10:CI10"/>
    <mergeCell ref="CJ10:DA10"/>
    <mergeCell ref="G5:AD5"/>
    <mergeCell ref="H7:AC7"/>
    <mergeCell ref="CJ12:DA12"/>
    <mergeCell ref="BD11:BS11"/>
    <mergeCell ref="BT11:CI11"/>
    <mergeCell ref="CJ11:DA11"/>
    <mergeCell ref="A11:G11"/>
    <mergeCell ref="H11:BC11"/>
    <mergeCell ref="A12:G12"/>
    <mergeCell ref="A10:G10"/>
    <mergeCell ref="AL5:CZ5"/>
    <mergeCell ref="AL7:CZ7"/>
    <mergeCell ref="H12:BC12"/>
    <mergeCell ref="H10:BC10"/>
    <mergeCell ref="A13:G13"/>
    <mergeCell ref="H13:BC13"/>
    <mergeCell ref="BD13:BS13"/>
    <mergeCell ref="BT13:CI13"/>
    <mergeCell ref="BD10:BS10"/>
    <mergeCell ref="BT12:CI12"/>
    <mergeCell ref="BD12:BS12"/>
  </mergeCells>
  <phoneticPr fontId="3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43"/>
  <sheetViews>
    <sheetView view="pageBreakPreview" topLeftCell="C10" zoomScale="91" zoomScaleNormal="130" zoomScaleSheetLayoutView="91" workbookViewId="0">
      <selection activeCell="AX44" sqref="AX44"/>
    </sheetView>
  </sheetViews>
  <sheetFormatPr defaultColWidth="0.85546875" defaultRowHeight="15" x14ac:dyDescent="0.25"/>
  <cols>
    <col min="1" max="22" width="0.85546875" style="2"/>
    <col min="23" max="23" width="11" style="2" customWidth="1"/>
    <col min="24" max="112" width="0.85546875" style="2"/>
    <col min="113" max="113" width="13.140625" style="2" customWidth="1"/>
    <col min="114" max="16384" width="0.85546875" style="2"/>
  </cols>
  <sheetData>
    <row r="1" spans="1:105" ht="3" customHeight="1" x14ac:dyDescent="0.25"/>
    <row r="2" spans="1:105" ht="10.5" customHeight="1" x14ac:dyDescent="0.25"/>
    <row r="3" spans="1:105" s="6" customFormat="1" ht="14.25" x14ac:dyDescent="0.2">
      <c r="A3" s="231" t="s">
        <v>81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row>
    <row r="4" spans="1:105" s="6" customFormat="1" ht="14.25"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row>
    <row r="5" spans="1:105" s="6" customFormat="1" ht="24.75" customHeight="1" x14ac:dyDescent="0.2">
      <c r="A5" s="14"/>
      <c r="B5" s="14"/>
      <c r="C5" s="14"/>
      <c r="D5" s="14"/>
      <c r="E5" s="14"/>
      <c r="F5" s="14"/>
      <c r="G5" s="14"/>
      <c r="H5" s="14"/>
      <c r="I5" s="231" t="s">
        <v>201</v>
      </c>
      <c r="J5" s="231"/>
      <c r="K5" s="231"/>
      <c r="L5" s="231"/>
      <c r="M5" s="231"/>
      <c r="N5" s="231"/>
      <c r="O5" s="231"/>
      <c r="P5" s="231"/>
      <c r="Q5" s="231"/>
      <c r="R5" s="231"/>
      <c r="S5" s="231"/>
      <c r="T5" s="231"/>
      <c r="U5" s="231"/>
      <c r="V5" s="231"/>
      <c r="W5" s="231"/>
      <c r="X5" s="231"/>
      <c r="Y5" s="231"/>
      <c r="Z5" s="231"/>
      <c r="AA5" s="231"/>
      <c r="AB5" s="14"/>
      <c r="AC5" s="14"/>
      <c r="AD5" s="14"/>
      <c r="AE5" s="14"/>
      <c r="AF5" s="14"/>
      <c r="AG5" s="304" t="s">
        <v>104</v>
      </c>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6"/>
      <c r="CZ5" s="14"/>
      <c r="DA5" s="14"/>
    </row>
    <row r="6" spans="1:105" s="6" customFormat="1" ht="14.25"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row>
    <row r="7" spans="1:105" s="6" customFormat="1" ht="33" customHeight="1" x14ac:dyDescent="0.2">
      <c r="A7" s="14"/>
      <c r="B7" s="14"/>
      <c r="C7" s="14"/>
      <c r="D7" s="14"/>
      <c r="E7" s="14"/>
      <c r="F7" s="14"/>
      <c r="G7" s="14"/>
      <c r="H7" s="14"/>
      <c r="I7" s="231" t="s">
        <v>126</v>
      </c>
      <c r="J7" s="231"/>
      <c r="K7" s="231"/>
      <c r="L7" s="231"/>
      <c r="M7" s="231"/>
      <c r="N7" s="231"/>
      <c r="O7" s="231"/>
      <c r="P7" s="231"/>
      <c r="Q7" s="231"/>
      <c r="R7" s="231"/>
      <c r="S7" s="231"/>
      <c r="T7" s="231"/>
      <c r="U7" s="231"/>
      <c r="V7" s="231"/>
      <c r="W7" s="231"/>
      <c r="X7" s="231"/>
      <c r="Y7" s="231"/>
      <c r="Z7" s="231"/>
      <c r="AA7" s="231"/>
      <c r="AB7" s="14"/>
      <c r="AC7" s="14"/>
      <c r="AD7" s="14"/>
      <c r="AE7" s="14"/>
      <c r="AF7" s="14"/>
      <c r="AG7" s="304" t="s">
        <v>244</v>
      </c>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6"/>
      <c r="CZ7" s="14"/>
      <c r="DA7" s="14"/>
    </row>
    <row r="8" spans="1:105" ht="10.5" customHeight="1" x14ac:dyDescent="0.25"/>
    <row r="9" spans="1:105" s="3" customFormat="1" ht="45" customHeight="1" x14ac:dyDescent="0.2">
      <c r="A9" s="228" t="s">
        <v>13</v>
      </c>
      <c r="B9" s="229"/>
      <c r="C9" s="229"/>
      <c r="D9" s="229"/>
      <c r="E9" s="229"/>
      <c r="F9" s="229"/>
      <c r="G9" s="230"/>
      <c r="H9" s="228" t="s">
        <v>65</v>
      </c>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30"/>
      <c r="AP9" s="228" t="s">
        <v>82</v>
      </c>
      <c r="AQ9" s="229"/>
      <c r="AR9" s="229"/>
      <c r="AS9" s="229"/>
      <c r="AT9" s="229"/>
      <c r="AU9" s="229"/>
      <c r="AV9" s="229"/>
      <c r="AW9" s="229"/>
      <c r="AX9" s="229"/>
      <c r="AY9" s="229"/>
      <c r="AZ9" s="229"/>
      <c r="BA9" s="229"/>
      <c r="BB9" s="229"/>
      <c r="BC9" s="229"/>
      <c r="BD9" s="229"/>
      <c r="BE9" s="230"/>
      <c r="BF9" s="228" t="s">
        <v>83</v>
      </c>
      <c r="BG9" s="229"/>
      <c r="BH9" s="229"/>
      <c r="BI9" s="229"/>
      <c r="BJ9" s="229"/>
      <c r="BK9" s="229"/>
      <c r="BL9" s="229"/>
      <c r="BM9" s="229"/>
      <c r="BN9" s="229"/>
      <c r="BO9" s="229"/>
      <c r="BP9" s="229"/>
      <c r="BQ9" s="229"/>
      <c r="BR9" s="229"/>
      <c r="BS9" s="229"/>
      <c r="BT9" s="229"/>
      <c r="BU9" s="230"/>
      <c r="BV9" s="228" t="s">
        <v>84</v>
      </c>
      <c r="BW9" s="229"/>
      <c r="BX9" s="229"/>
      <c r="BY9" s="229"/>
      <c r="BZ9" s="229"/>
      <c r="CA9" s="229"/>
      <c r="CB9" s="229"/>
      <c r="CC9" s="229"/>
      <c r="CD9" s="229"/>
      <c r="CE9" s="229"/>
      <c r="CF9" s="229"/>
      <c r="CG9" s="229"/>
      <c r="CH9" s="229"/>
      <c r="CI9" s="229"/>
      <c r="CJ9" s="229"/>
      <c r="CK9" s="230"/>
      <c r="CL9" s="228" t="s">
        <v>85</v>
      </c>
      <c r="CM9" s="229"/>
      <c r="CN9" s="229"/>
      <c r="CO9" s="229"/>
      <c r="CP9" s="229"/>
      <c r="CQ9" s="229"/>
      <c r="CR9" s="229"/>
      <c r="CS9" s="229"/>
      <c r="CT9" s="229"/>
      <c r="CU9" s="229"/>
      <c r="CV9" s="229"/>
      <c r="CW9" s="229"/>
      <c r="CX9" s="229"/>
      <c r="CY9" s="229"/>
      <c r="CZ9" s="229"/>
      <c r="DA9" s="230"/>
    </row>
    <row r="10" spans="1:105" s="4" customFormat="1" ht="12.75" x14ac:dyDescent="0.2">
      <c r="A10" s="221">
        <v>1</v>
      </c>
      <c r="B10" s="221"/>
      <c r="C10" s="221"/>
      <c r="D10" s="221"/>
      <c r="E10" s="221"/>
      <c r="F10" s="221"/>
      <c r="G10" s="221"/>
      <c r="H10" s="221">
        <v>2</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v>4</v>
      </c>
      <c r="AQ10" s="221"/>
      <c r="AR10" s="221"/>
      <c r="AS10" s="221"/>
      <c r="AT10" s="221"/>
      <c r="AU10" s="221"/>
      <c r="AV10" s="221"/>
      <c r="AW10" s="221"/>
      <c r="AX10" s="221"/>
      <c r="AY10" s="221"/>
      <c r="AZ10" s="221"/>
      <c r="BA10" s="221"/>
      <c r="BB10" s="221"/>
      <c r="BC10" s="221"/>
      <c r="BD10" s="221"/>
      <c r="BE10" s="221"/>
      <c r="BF10" s="221">
        <v>5</v>
      </c>
      <c r="BG10" s="221"/>
      <c r="BH10" s="221"/>
      <c r="BI10" s="221"/>
      <c r="BJ10" s="221"/>
      <c r="BK10" s="221"/>
      <c r="BL10" s="221"/>
      <c r="BM10" s="221"/>
      <c r="BN10" s="221"/>
      <c r="BO10" s="221"/>
      <c r="BP10" s="221"/>
      <c r="BQ10" s="221"/>
      <c r="BR10" s="221"/>
      <c r="BS10" s="221"/>
      <c r="BT10" s="221"/>
      <c r="BU10" s="221"/>
      <c r="BV10" s="221">
        <v>6</v>
      </c>
      <c r="BW10" s="221"/>
      <c r="BX10" s="221"/>
      <c r="BY10" s="221"/>
      <c r="BZ10" s="221"/>
      <c r="CA10" s="221"/>
      <c r="CB10" s="221"/>
      <c r="CC10" s="221"/>
      <c r="CD10" s="221"/>
      <c r="CE10" s="221"/>
      <c r="CF10" s="221"/>
      <c r="CG10" s="221"/>
      <c r="CH10" s="221"/>
      <c r="CI10" s="221"/>
      <c r="CJ10" s="221"/>
      <c r="CK10" s="221"/>
      <c r="CL10" s="221">
        <v>6</v>
      </c>
      <c r="CM10" s="221"/>
      <c r="CN10" s="221"/>
      <c r="CO10" s="221"/>
      <c r="CP10" s="221"/>
      <c r="CQ10" s="221"/>
      <c r="CR10" s="221"/>
      <c r="CS10" s="221"/>
      <c r="CT10" s="221"/>
      <c r="CU10" s="221"/>
      <c r="CV10" s="221"/>
      <c r="CW10" s="221"/>
      <c r="CX10" s="221"/>
      <c r="CY10" s="221"/>
      <c r="CZ10" s="221"/>
      <c r="DA10" s="221"/>
    </row>
    <row r="11" spans="1:105" s="5" customFormat="1" ht="15" customHeight="1" x14ac:dyDescent="0.2">
      <c r="A11" s="293" t="s">
        <v>42</v>
      </c>
      <c r="B11" s="293"/>
      <c r="C11" s="293"/>
      <c r="D11" s="293"/>
      <c r="E11" s="293"/>
      <c r="F11" s="293"/>
      <c r="G11" s="293"/>
      <c r="H11" s="353" t="s">
        <v>218</v>
      </c>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4">
        <f>BV13+BV14+BV15+BV16</f>
        <v>0</v>
      </c>
      <c r="BW11" s="364"/>
      <c r="BX11" s="364"/>
      <c r="BY11" s="364"/>
      <c r="BZ11" s="364"/>
      <c r="CA11" s="364"/>
      <c r="CB11" s="364"/>
      <c r="CC11" s="364"/>
      <c r="CD11" s="364"/>
      <c r="CE11" s="364"/>
      <c r="CF11" s="364"/>
      <c r="CG11" s="364"/>
      <c r="CH11" s="364"/>
      <c r="CI11" s="364"/>
      <c r="CJ11" s="364"/>
      <c r="CK11" s="364"/>
      <c r="CL11" s="275">
        <f>CL13+CL14+CL15+CL16</f>
        <v>574280</v>
      </c>
      <c r="CM11" s="275"/>
      <c r="CN11" s="275"/>
      <c r="CO11" s="275"/>
      <c r="CP11" s="275"/>
      <c r="CQ11" s="275"/>
      <c r="CR11" s="275"/>
      <c r="CS11" s="275"/>
      <c r="CT11" s="275"/>
      <c r="CU11" s="275"/>
      <c r="CV11" s="275"/>
      <c r="CW11" s="275"/>
      <c r="CX11" s="275"/>
      <c r="CY11" s="275"/>
      <c r="CZ11" s="275"/>
      <c r="DA11" s="275"/>
    </row>
    <row r="12" spans="1:105" s="5" customFormat="1" ht="15" customHeight="1" x14ac:dyDescent="0.2">
      <c r="A12" s="310"/>
      <c r="B12" s="310"/>
      <c r="C12" s="310"/>
      <c r="D12" s="310"/>
      <c r="E12" s="310"/>
      <c r="F12" s="310"/>
      <c r="G12" s="310"/>
      <c r="H12" s="352" t="s">
        <v>230</v>
      </c>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362"/>
      <c r="BW12" s="362"/>
      <c r="BX12" s="362"/>
      <c r="BY12" s="362"/>
      <c r="BZ12" s="362"/>
      <c r="CA12" s="362"/>
      <c r="CB12" s="362"/>
      <c r="CC12" s="362"/>
      <c r="CD12" s="362"/>
      <c r="CE12" s="362"/>
      <c r="CF12" s="362"/>
      <c r="CG12" s="362"/>
      <c r="CH12" s="362"/>
      <c r="CI12" s="362"/>
      <c r="CJ12" s="362"/>
      <c r="CK12" s="362"/>
      <c r="CL12" s="280"/>
      <c r="CM12" s="280"/>
      <c r="CN12" s="280"/>
      <c r="CO12" s="280"/>
      <c r="CP12" s="280"/>
      <c r="CQ12" s="280"/>
      <c r="CR12" s="280"/>
      <c r="CS12" s="280"/>
      <c r="CT12" s="280"/>
      <c r="CU12" s="280"/>
      <c r="CV12" s="280"/>
      <c r="CW12" s="280"/>
      <c r="CX12" s="280"/>
      <c r="CY12" s="280"/>
      <c r="CZ12" s="280"/>
      <c r="DA12" s="280"/>
    </row>
    <row r="13" spans="1:105" s="5" customFormat="1" ht="27" customHeight="1" x14ac:dyDescent="0.2">
      <c r="A13" s="310" t="s">
        <v>43</v>
      </c>
      <c r="B13" s="310"/>
      <c r="C13" s="310"/>
      <c r="D13" s="310"/>
      <c r="E13" s="310"/>
      <c r="F13" s="310"/>
      <c r="G13" s="310"/>
      <c r="H13" s="355" t="s">
        <v>1</v>
      </c>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294">
        <v>1</v>
      </c>
      <c r="AQ13" s="294"/>
      <c r="AR13" s="294"/>
      <c r="AS13" s="294"/>
      <c r="AT13" s="294"/>
      <c r="AU13" s="294"/>
      <c r="AV13" s="294"/>
      <c r="AW13" s="294"/>
      <c r="AX13" s="294"/>
      <c r="AY13" s="294"/>
      <c r="AZ13" s="294"/>
      <c r="BA13" s="294"/>
      <c r="BB13" s="294"/>
      <c r="BC13" s="294"/>
      <c r="BD13" s="294"/>
      <c r="BE13" s="294"/>
      <c r="BF13" s="294">
        <v>574280</v>
      </c>
      <c r="BG13" s="294"/>
      <c r="BH13" s="294"/>
      <c r="BI13" s="294"/>
      <c r="BJ13" s="294"/>
      <c r="BK13" s="294"/>
      <c r="BL13" s="294"/>
      <c r="BM13" s="294"/>
      <c r="BN13" s="294"/>
      <c r="BO13" s="294"/>
      <c r="BP13" s="294"/>
      <c r="BQ13" s="294"/>
      <c r="BR13" s="294"/>
      <c r="BS13" s="294"/>
      <c r="BT13" s="294"/>
      <c r="BU13" s="294"/>
      <c r="BV13" s="362"/>
      <c r="BW13" s="362"/>
      <c r="BX13" s="362"/>
      <c r="BY13" s="362"/>
      <c r="BZ13" s="362"/>
      <c r="CA13" s="362"/>
      <c r="CB13" s="362"/>
      <c r="CC13" s="362"/>
      <c r="CD13" s="362"/>
      <c r="CE13" s="362"/>
      <c r="CF13" s="362"/>
      <c r="CG13" s="362"/>
      <c r="CH13" s="362"/>
      <c r="CI13" s="362"/>
      <c r="CJ13" s="362"/>
      <c r="CK13" s="362"/>
      <c r="CL13" s="280">
        <f>AP13*BF13*(BV13+1)</f>
        <v>574280</v>
      </c>
      <c r="CM13" s="280"/>
      <c r="CN13" s="280"/>
      <c r="CO13" s="280"/>
      <c r="CP13" s="280"/>
      <c r="CQ13" s="280"/>
      <c r="CR13" s="280"/>
      <c r="CS13" s="280"/>
      <c r="CT13" s="280"/>
      <c r="CU13" s="280"/>
      <c r="CV13" s="280"/>
      <c r="CW13" s="280"/>
      <c r="CX13" s="280"/>
      <c r="CY13" s="280"/>
      <c r="CZ13" s="280"/>
      <c r="DA13" s="280"/>
    </row>
    <row r="14" spans="1:105" s="5" customFormat="1" ht="15" customHeight="1" x14ac:dyDescent="0.2">
      <c r="A14" s="310" t="s">
        <v>44</v>
      </c>
      <c r="B14" s="310"/>
      <c r="C14" s="310"/>
      <c r="D14" s="310"/>
      <c r="E14" s="310"/>
      <c r="F14" s="310"/>
      <c r="G14" s="310"/>
      <c r="H14" s="355" t="s">
        <v>523</v>
      </c>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294">
        <v>1</v>
      </c>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362"/>
      <c r="BW14" s="362"/>
      <c r="BX14" s="362"/>
      <c r="BY14" s="362"/>
      <c r="BZ14" s="362"/>
      <c r="CA14" s="362"/>
      <c r="CB14" s="362"/>
      <c r="CC14" s="362"/>
      <c r="CD14" s="362"/>
      <c r="CE14" s="362"/>
      <c r="CF14" s="362"/>
      <c r="CG14" s="362"/>
      <c r="CH14" s="362"/>
      <c r="CI14" s="362"/>
      <c r="CJ14" s="362"/>
      <c r="CK14" s="362"/>
      <c r="CL14" s="280">
        <f>AP14*BF14*(BV14+1)</f>
        <v>0</v>
      </c>
      <c r="CM14" s="280"/>
      <c r="CN14" s="280"/>
      <c r="CO14" s="280"/>
      <c r="CP14" s="280"/>
      <c r="CQ14" s="280"/>
      <c r="CR14" s="280"/>
      <c r="CS14" s="280"/>
      <c r="CT14" s="280"/>
      <c r="CU14" s="280"/>
      <c r="CV14" s="280"/>
      <c r="CW14" s="280"/>
      <c r="CX14" s="280"/>
      <c r="CY14" s="280"/>
      <c r="CZ14" s="280"/>
      <c r="DA14" s="280"/>
    </row>
    <row r="15" spans="1:105" s="5" customFormat="1" ht="15" customHeight="1" x14ac:dyDescent="0.2">
      <c r="A15" s="310" t="s">
        <v>45</v>
      </c>
      <c r="B15" s="310"/>
      <c r="C15" s="310"/>
      <c r="D15" s="310"/>
      <c r="E15" s="310"/>
      <c r="F15" s="310"/>
      <c r="G15" s="310"/>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362"/>
      <c r="BW15" s="362"/>
      <c r="BX15" s="362"/>
      <c r="BY15" s="362"/>
      <c r="BZ15" s="362"/>
      <c r="CA15" s="362"/>
      <c r="CB15" s="362"/>
      <c r="CC15" s="362"/>
      <c r="CD15" s="362"/>
      <c r="CE15" s="362"/>
      <c r="CF15" s="362"/>
      <c r="CG15" s="362"/>
      <c r="CH15" s="362"/>
      <c r="CI15" s="362"/>
      <c r="CJ15" s="362"/>
      <c r="CK15" s="362"/>
      <c r="CL15" s="280">
        <f>AP15*BF15*(BV15+1)</f>
        <v>0</v>
      </c>
      <c r="CM15" s="280"/>
      <c r="CN15" s="280"/>
      <c r="CO15" s="280"/>
      <c r="CP15" s="280"/>
      <c r="CQ15" s="280"/>
      <c r="CR15" s="280"/>
      <c r="CS15" s="280"/>
      <c r="CT15" s="280"/>
      <c r="CU15" s="280"/>
      <c r="CV15" s="280"/>
      <c r="CW15" s="280"/>
      <c r="CX15" s="280"/>
      <c r="CY15" s="280"/>
      <c r="CZ15" s="280"/>
      <c r="DA15" s="280"/>
    </row>
    <row r="16" spans="1:105" s="5" customFormat="1" ht="15" customHeight="1" x14ac:dyDescent="0.2">
      <c r="A16" s="310" t="s">
        <v>219</v>
      </c>
      <c r="B16" s="310"/>
      <c r="C16" s="310"/>
      <c r="D16" s="310"/>
      <c r="E16" s="310"/>
      <c r="F16" s="310"/>
      <c r="G16" s="310"/>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362"/>
      <c r="BW16" s="362"/>
      <c r="BX16" s="362"/>
      <c r="BY16" s="362"/>
      <c r="BZ16" s="362"/>
      <c r="CA16" s="362"/>
      <c r="CB16" s="362"/>
      <c r="CC16" s="362"/>
      <c r="CD16" s="362"/>
      <c r="CE16" s="362"/>
      <c r="CF16" s="362"/>
      <c r="CG16" s="362"/>
      <c r="CH16" s="362"/>
      <c r="CI16" s="362"/>
      <c r="CJ16" s="362"/>
      <c r="CK16" s="362"/>
      <c r="CL16" s="280">
        <f>AP16*BF16*(BV16+1)</f>
        <v>0</v>
      </c>
      <c r="CM16" s="280"/>
      <c r="CN16" s="280"/>
      <c r="CO16" s="280"/>
      <c r="CP16" s="280"/>
      <c r="CQ16" s="280"/>
      <c r="CR16" s="280"/>
      <c r="CS16" s="280"/>
      <c r="CT16" s="280"/>
      <c r="CU16" s="280"/>
      <c r="CV16" s="280"/>
      <c r="CW16" s="280"/>
      <c r="CX16" s="280"/>
      <c r="CY16" s="280"/>
      <c r="CZ16" s="280"/>
      <c r="DA16" s="280"/>
    </row>
    <row r="17" spans="1:105" s="5" customFormat="1" ht="15" customHeight="1" x14ac:dyDescent="0.2">
      <c r="A17" s="293" t="s">
        <v>46</v>
      </c>
      <c r="B17" s="293"/>
      <c r="C17" s="293"/>
      <c r="D17" s="293"/>
      <c r="E17" s="293"/>
      <c r="F17" s="293"/>
      <c r="G17" s="293"/>
      <c r="H17" s="353" t="s">
        <v>514</v>
      </c>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4">
        <f>BV19+BV20+BV21+BV22</f>
        <v>0</v>
      </c>
      <c r="BW17" s="364"/>
      <c r="BX17" s="364"/>
      <c r="BY17" s="364"/>
      <c r="BZ17" s="364"/>
      <c r="CA17" s="364"/>
      <c r="CB17" s="364"/>
      <c r="CC17" s="364"/>
      <c r="CD17" s="364"/>
      <c r="CE17" s="364"/>
      <c r="CF17" s="364"/>
      <c r="CG17" s="364"/>
      <c r="CH17" s="364"/>
      <c r="CI17" s="364"/>
      <c r="CJ17" s="364"/>
      <c r="CK17" s="364"/>
      <c r="CL17" s="275">
        <f>CL19+CL20+CL21+CL22</f>
        <v>1034558.16</v>
      </c>
      <c r="CM17" s="275"/>
      <c r="CN17" s="275"/>
      <c r="CO17" s="275"/>
      <c r="CP17" s="275"/>
      <c r="CQ17" s="275"/>
      <c r="CR17" s="275"/>
      <c r="CS17" s="275"/>
      <c r="CT17" s="275"/>
      <c r="CU17" s="275"/>
      <c r="CV17" s="275"/>
      <c r="CW17" s="275"/>
      <c r="CX17" s="275"/>
      <c r="CY17" s="275"/>
      <c r="CZ17" s="275"/>
      <c r="DA17" s="275"/>
    </row>
    <row r="18" spans="1:105" s="32" customFormat="1" ht="15" customHeight="1" x14ac:dyDescent="0.2">
      <c r="A18" s="365"/>
      <c r="B18" s="365"/>
      <c r="C18" s="365"/>
      <c r="D18" s="365"/>
      <c r="E18" s="365"/>
      <c r="F18" s="365"/>
      <c r="G18" s="365"/>
      <c r="H18" s="355" t="s">
        <v>230</v>
      </c>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362"/>
      <c r="BW18" s="362"/>
      <c r="BX18" s="362"/>
      <c r="BY18" s="362"/>
      <c r="BZ18" s="362"/>
      <c r="CA18" s="362"/>
      <c r="CB18" s="362"/>
      <c r="CC18" s="362"/>
      <c r="CD18" s="362"/>
      <c r="CE18" s="362"/>
      <c r="CF18" s="362"/>
      <c r="CG18" s="362"/>
      <c r="CH18" s="362"/>
      <c r="CI18" s="362"/>
      <c r="CJ18" s="362"/>
      <c r="CK18" s="362"/>
      <c r="CL18" s="280"/>
      <c r="CM18" s="280"/>
      <c r="CN18" s="280"/>
      <c r="CO18" s="280"/>
      <c r="CP18" s="280"/>
      <c r="CQ18" s="280"/>
      <c r="CR18" s="280"/>
      <c r="CS18" s="280"/>
      <c r="CT18" s="280"/>
      <c r="CU18" s="280"/>
      <c r="CV18" s="280"/>
      <c r="CW18" s="280"/>
      <c r="CX18" s="280"/>
      <c r="CY18" s="280"/>
      <c r="CZ18" s="280"/>
      <c r="DA18" s="280"/>
    </row>
    <row r="19" spans="1:105" s="5" customFormat="1" ht="24" customHeight="1" x14ac:dyDescent="0.2">
      <c r="A19" s="310" t="s">
        <v>47</v>
      </c>
      <c r="B19" s="310"/>
      <c r="C19" s="310"/>
      <c r="D19" s="310"/>
      <c r="E19" s="310"/>
      <c r="F19" s="310"/>
      <c r="G19" s="310"/>
      <c r="H19" s="355" t="s">
        <v>548</v>
      </c>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294">
        <v>1</v>
      </c>
      <c r="AQ19" s="294"/>
      <c r="AR19" s="294"/>
      <c r="AS19" s="294"/>
      <c r="AT19" s="294"/>
      <c r="AU19" s="294"/>
      <c r="AV19" s="294"/>
      <c r="AW19" s="294"/>
      <c r="AX19" s="294"/>
      <c r="AY19" s="294"/>
      <c r="AZ19" s="294"/>
      <c r="BA19" s="294"/>
      <c r="BB19" s="294"/>
      <c r="BC19" s="294"/>
      <c r="BD19" s="294"/>
      <c r="BE19" s="294"/>
      <c r="BF19" s="294">
        <v>1034558.16</v>
      </c>
      <c r="BG19" s="294"/>
      <c r="BH19" s="294"/>
      <c r="BI19" s="294"/>
      <c r="BJ19" s="294"/>
      <c r="BK19" s="294"/>
      <c r="BL19" s="294"/>
      <c r="BM19" s="294"/>
      <c r="BN19" s="294"/>
      <c r="BO19" s="294"/>
      <c r="BP19" s="294"/>
      <c r="BQ19" s="294"/>
      <c r="BR19" s="294"/>
      <c r="BS19" s="294"/>
      <c r="BT19" s="294"/>
      <c r="BU19" s="294"/>
      <c r="BV19" s="362"/>
      <c r="BW19" s="362"/>
      <c r="BX19" s="362"/>
      <c r="BY19" s="362"/>
      <c r="BZ19" s="362"/>
      <c r="CA19" s="362"/>
      <c r="CB19" s="362"/>
      <c r="CC19" s="362"/>
      <c r="CD19" s="362"/>
      <c r="CE19" s="362"/>
      <c r="CF19" s="362"/>
      <c r="CG19" s="362"/>
      <c r="CH19" s="362"/>
      <c r="CI19" s="362"/>
      <c r="CJ19" s="362"/>
      <c r="CK19" s="362"/>
      <c r="CL19" s="280">
        <f>AP19*BF19*(BV19+1)</f>
        <v>1034558.16</v>
      </c>
      <c r="CM19" s="280"/>
      <c r="CN19" s="280"/>
      <c r="CO19" s="280"/>
      <c r="CP19" s="280"/>
      <c r="CQ19" s="280"/>
      <c r="CR19" s="280"/>
      <c r="CS19" s="280"/>
      <c r="CT19" s="280"/>
      <c r="CU19" s="280"/>
      <c r="CV19" s="280"/>
      <c r="CW19" s="280"/>
      <c r="CX19" s="280"/>
      <c r="CY19" s="280"/>
      <c r="CZ19" s="280"/>
      <c r="DA19" s="280"/>
    </row>
    <row r="20" spans="1:105" s="5" customFormat="1" ht="15" customHeight="1" x14ac:dyDescent="0.2">
      <c r="A20" s="310" t="s">
        <v>48</v>
      </c>
      <c r="B20" s="310"/>
      <c r="C20" s="310"/>
      <c r="D20" s="310"/>
      <c r="E20" s="310"/>
      <c r="F20" s="310"/>
      <c r="G20" s="310"/>
      <c r="H20" s="355" t="s">
        <v>523</v>
      </c>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294">
        <v>1</v>
      </c>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362"/>
      <c r="BW20" s="362"/>
      <c r="BX20" s="362"/>
      <c r="BY20" s="362"/>
      <c r="BZ20" s="362"/>
      <c r="CA20" s="362"/>
      <c r="CB20" s="362"/>
      <c r="CC20" s="362"/>
      <c r="CD20" s="362"/>
      <c r="CE20" s="362"/>
      <c r="CF20" s="362"/>
      <c r="CG20" s="362"/>
      <c r="CH20" s="362"/>
      <c r="CI20" s="362"/>
      <c r="CJ20" s="362"/>
      <c r="CK20" s="362"/>
      <c r="CL20" s="280">
        <f>AP20*BF20*(BV20+1)</f>
        <v>0</v>
      </c>
      <c r="CM20" s="280"/>
      <c r="CN20" s="280"/>
      <c r="CO20" s="280"/>
      <c r="CP20" s="280"/>
      <c r="CQ20" s="280"/>
      <c r="CR20" s="280"/>
      <c r="CS20" s="280"/>
      <c r="CT20" s="280"/>
      <c r="CU20" s="280"/>
      <c r="CV20" s="280"/>
      <c r="CW20" s="280"/>
      <c r="CX20" s="280"/>
      <c r="CY20" s="280"/>
      <c r="CZ20" s="280"/>
      <c r="DA20" s="280"/>
    </row>
    <row r="21" spans="1:105" s="5" customFormat="1" ht="15" customHeight="1" x14ac:dyDescent="0.2">
      <c r="A21" s="310" t="s">
        <v>49</v>
      </c>
      <c r="B21" s="310"/>
      <c r="C21" s="310"/>
      <c r="D21" s="310"/>
      <c r="E21" s="310"/>
      <c r="F21" s="310"/>
      <c r="G21" s="310"/>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362"/>
      <c r="BW21" s="362"/>
      <c r="BX21" s="362"/>
      <c r="BY21" s="362"/>
      <c r="BZ21" s="362"/>
      <c r="CA21" s="362"/>
      <c r="CB21" s="362"/>
      <c r="CC21" s="362"/>
      <c r="CD21" s="362"/>
      <c r="CE21" s="362"/>
      <c r="CF21" s="362"/>
      <c r="CG21" s="362"/>
      <c r="CH21" s="362"/>
      <c r="CI21" s="362"/>
      <c r="CJ21" s="362"/>
      <c r="CK21" s="362"/>
      <c r="CL21" s="280">
        <f>AP21*BF21*(BV21+1)</f>
        <v>0</v>
      </c>
      <c r="CM21" s="280"/>
      <c r="CN21" s="280"/>
      <c r="CO21" s="280"/>
      <c r="CP21" s="280"/>
      <c r="CQ21" s="280"/>
      <c r="CR21" s="280"/>
      <c r="CS21" s="280"/>
      <c r="CT21" s="280"/>
      <c r="CU21" s="280"/>
      <c r="CV21" s="280"/>
      <c r="CW21" s="280"/>
      <c r="CX21" s="280"/>
      <c r="CY21" s="280"/>
      <c r="CZ21" s="280"/>
      <c r="DA21" s="280"/>
    </row>
    <row r="22" spans="1:105" s="5" customFormat="1" ht="15" customHeight="1" x14ac:dyDescent="0.2">
      <c r="A22" s="310" t="s">
        <v>50</v>
      </c>
      <c r="B22" s="310"/>
      <c r="C22" s="310"/>
      <c r="D22" s="310"/>
      <c r="E22" s="310"/>
      <c r="F22" s="310"/>
      <c r="G22" s="310"/>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362"/>
      <c r="BW22" s="362"/>
      <c r="BX22" s="362"/>
      <c r="BY22" s="362"/>
      <c r="BZ22" s="362"/>
      <c r="CA22" s="362"/>
      <c r="CB22" s="362"/>
      <c r="CC22" s="362"/>
      <c r="CD22" s="362"/>
      <c r="CE22" s="362"/>
      <c r="CF22" s="362"/>
      <c r="CG22" s="362"/>
      <c r="CH22" s="362"/>
      <c r="CI22" s="362"/>
      <c r="CJ22" s="362"/>
      <c r="CK22" s="362"/>
      <c r="CL22" s="280">
        <f>AP22*BF22*(BV22+1)</f>
        <v>0</v>
      </c>
      <c r="CM22" s="280"/>
      <c r="CN22" s="280"/>
      <c r="CO22" s="280"/>
      <c r="CP22" s="280"/>
      <c r="CQ22" s="280"/>
      <c r="CR22" s="280"/>
      <c r="CS22" s="280"/>
      <c r="CT22" s="280"/>
      <c r="CU22" s="280"/>
      <c r="CV22" s="280"/>
      <c r="CW22" s="280"/>
      <c r="CX22" s="280"/>
      <c r="CY22" s="280"/>
      <c r="CZ22" s="280"/>
      <c r="DA22" s="280"/>
    </row>
    <row r="23" spans="1:105" s="30" customFormat="1" ht="15" customHeight="1" x14ac:dyDescent="0.2">
      <c r="A23" s="293" t="s">
        <v>52</v>
      </c>
      <c r="B23" s="293"/>
      <c r="C23" s="293"/>
      <c r="D23" s="293"/>
      <c r="E23" s="293"/>
      <c r="F23" s="293"/>
      <c r="G23" s="293"/>
      <c r="H23" s="353" t="s">
        <v>221</v>
      </c>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4">
        <f>BV25+BV26+BV27+BV28</f>
        <v>0</v>
      </c>
      <c r="BW23" s="364"/>
      <c r="BX23" s="364"/>
      <c r="BY23" s="364"/>
      <c r="BZ23" s="364"/>
      <c r="CA23" s="364"/>
      <c r="CB23" s="364"/>
      <c r="CC23" s="364"/>
      <c r="CD23" s="364"/>
      <c r="CE23" s="364"/>
      <c r="CF23" s="364"/>
      <c r="CG23" s="364"/>
      <c r="CH23" s="364"/>
      <c r="CI23" s="364"/>
      <c r="CJ23" s="364"/>
      <c r="CK23" s="364"/>
      <c r="CL23" s="275">
        <f>CL25+CL26+CL27+CL28</f>
        <v>106828.47</v>
      </c>
      <c r="CM23" s="275"/>
      <c r="CN23" s="275"/>
      <c r="CO23" s="275"/>
      <c r="CP23" s="275"/>
      <c r="CQ23" s="275"/>
      <c r="CR23" s="275"/>
      <c r="CS23" s="275"/>
      <c r="CT23" s="275"/>
      <c r="CU23" s="275"/>
      <c r="CV23" s="275"/>
      <c r="CW23" s="275"/>
      <c r="CX23" s="275"/>
      <c r="CY23" s="275"/>
      <c r="CZ23" s="275"/>
      <c r="DA23" s="275"/>
    </row>
    <row r="24" spans="1:105" s="33" customFormat="1" ht="15" customHeight="1" x14ac:dyDescent="0.2">
      <c r="A24" s="365"/>
      <c r="B24" s="365"/>
      <c r="C24" s="365"/>
      <c r="D24" s="365"/>
      <c r="E24" s="365"/>
      <c r="F24" s="365"/>
      <c r="G24" s="365"/>
      <c r="H24" s="355" t="s">
        <v>230</v>
      </c>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362"/>
      <c r="BW24" s="362"/>
      <c r="BX24" s="362"/>
      <c r="BY24" s="362"/>
      <c r="BZ24" s="362"/>
      <c r="CA24" s="362"/>
      <c r="CB24" s="362"/>
      <c r="CC24" s="362"/>
      <c r="CD24" s="362"/>
      <c r="CE24" s="362"/>
      <c r="CF24" s="362"/>
      <c r="CG24" s="362"/>
      <c r="CH24" s="362"/>
      <c r="CI24" s="362"/>
      <c r="CJ24" s="362"/>
      <c r="CK24" s="362"/>
      <c r="CL24" s="280"/>
      <c r="CM24" s="280"/>
      <c r="CN24" s="280"/>
      <c r="CO24" s="280"/>
      <c r="CP24" s="280"/>
      <c r="CQ24" s="280"/>
      <c r="CR24" s="280"/>
      <c r="CS24" s="280"/>
      <c r="CT24" s="280"/>
      <c r="CU24" s="280"/>
      <c r="CV24" s="280"/>
      <c r="CW24" s="280"/>
      <c r="CX24" s="280"/>
      <c r="CY24" s="280"/>
      <c r="CZ24" s="280"/>
      <c r="DA24" s="280"/>
    </row>
    <row r="25" spans="1:105" s="30" customFormat="1" ht="26.25" customHeight="1" x14ac:dyDescent="0.2">
      <c r="A25" s="310" t="s">
        <v>222</v>
      </c>
      <c r="B25" s="310"/>
      <c r="C25" s="310"/>
      <c r="D25" s="310"/>
      <c r="E25" s="310"/>
      <c r="F25" s="310"/>
      <c r="G25" s="310"/>
      <c r="H25" s="355" t="s">
        <v>0</v>
      </c>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294">
        <v>1</v>
      </c>
      <c r="AQ25" s="294"/>
      <c r="AR25" s="294"/>
      <c r="AS25" s="294"/>
      <c r="AT25" s="294"/>
      <c r="AU25" s="294"/>
      <c r="AV25" s="294"/>
      <c r="AW25" s="294"/>
      <c r="AX25" s="294"/>
      <c r="AY25" s="294"/>
      <c r="AZ25" s="294"/>
      <c r="BA25" s="294"/>
      <c r="BB25" s="294"/>
      <c r="BC25" s="294"/>
      <c r="BD25" s="294"/>
      <c r="BE25" s="294"/>
      <c r="BF25" s="294">
        <v>106828.47</v>
      </c>
      <c r="BG25" s="294"/>
      <c r="BH25" s="294"/>
      <c r="BI25" s="294"/>
      <c r="BJ25" s="294"/>
      <c r="BK25" s="294"/>
      <c r="BL25" s="294"/>
      <c r="BM25" s="294"/>
      <c r="BN25" s="294"/>
      <c r="BO25" s="294"/>
      <c r="BP25" s="294"/>
      <c r="BQ25" s="294"/>
      <c r="BR25" s="294"/>
      <c r="BS25" s="294"/>
      <c r="BT25" s="294"/>
      <c r="BU25" s="294"/>
      <c r="BV25" s="362"/>
      <c r="BW25" s="362"/>
      <c r="BX25" s="362"/>
      <c r="BY25" s="362"/>
      <c r="BZ25" s="362"/>
      <c r="CA25" s="362"/>
      <c r="CB25" s="362"/>
      <c r="CC25" s="362"/>
      <c r="CD25" s="362"/>
      <c r="CE25" s="362"/>
      <c r="CF25" s="362"/>
      <c r="CG25" s="362"/>
      <c r="CH25" s="362"/>
      <c r="CI25" s="362"/>
      <c r="CJ25" s="362"/>
      <c r="CK25" s="362"/>
      <c r="CL25" s="280">
        <f>AP25*BF25*(BV25+1)</f>
        <v>106828.47</v>
      </c>
      <c r="CM25" s="280"/>
      <c r="CN25" s="280"/>
      <c r="CO25" s="280"/>
      <c r="CP25" s="280"/>
      <c r="CQ25" s="280"/>
      <c r="CR25" s="280"/>
      <c r="CS25" s="280"/>
      <c r="CT25" s="280"/>
      <c r="CU25" s="280"/>
      <c r="CV25" s="280"/>
      <c r="CW25" s="280"/>
      <c r="CX25" s="280"/>
      <c r="CY25" s="280"/>
      <c r="CZ25" s="280"/>
      <c r="DA25" s="280"/>
    </row>
    <row r="26" spans="1:105" s="30" customFormat="1" ht="15" customHeight="1" x14ac:dyDescent="0.2">
      <c r="A26" s="310" t="s">
        <v>223</v>
      </c>
      <c r="B26" s="310"/>
      <c r="C26" s="310"/>
      <c r="D26" s="310"/>
      <c r="E26" s="310"/>
      <c r="F26" s="310"/>
      <c r="G26" s="310"/>
      <c r="H26" s="355" t="s">
        <v>523</v>
      </c>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294">
        <v>1</v>
      </c>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362"/>
      <c r="BW26" s="362"/>
      <c r="BX26" s="362"/>
      <c r="BY26" s="362"/>
      <c r="BZ26" s="362"/>
      <c r="CA26" s="362"/>
      <c r="CB26" s="362"/>
      <c r="CC26" s="362"/>
      <c r="CD26" s="362"/>
      <c r="CE26" s="362"/>
      <c r="CF26" s="362"/>
      <c r="CG26" s="362"/>
      <c r="CH26" s="362"/>
      <c r="CI26" s="362"/>
      <c r="CJ26" s="362"/>
      <c r="CK26" s="362"/>
      <c r="CL26" s="280">
        <f>AP26*BF26*(BV26+1)</f>
        <v>0</v>
      </c>
      <c r="CM26" s="280"/>
      <c r="CN26" s="280"/>
      <c r="CO26" s="280"/>
      <c r="CP26" s="280"/>
      <c r="CQ26" s="280"/>
      <c r="CR26" s="280"/>
      <c r="CS26" s="280"/>
      <c r="CT26" s="280"/>
      <c r="CU26" s="280"/>
      <c r="CV26" s="280"/>
      <c r="CW26" s="280"/>
      <c r="CX26" s="280"/>
      <c r="CY26" s="280"/>
      <c r="CZ26" s="280"/>
      <c r="DA26" s="280"/>
    </row>
    <row r="27" spans="1:105" s="30" customFormat="1" ht="15" customHeight="1" x14ac:dyDescent="0.2">
      <c r="A27" s="310" t="s">
        <v>224</v>
      </c>
      <c r="B27" s="310"/>
      <c r="C27" s="310"/>
      <c r="D27" s="310"/>
      <c r="E27" s="310"/>
      <c r="F27" s="310"/>
      <c r="G27" s="310"/>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362"/>
      <c r="BW27" s="362"/>
      <c r="BX27" s="362"/>
      <c r="BY27" s="362"/>
      <c r="BZ27" s="362"/>
      <c r="CA27" s="362"/>
      <c r="CB27" s="362"/>
      <c r="CC27" s="362"/>
      <c r="CD27" s="362"/>
      <c r="CE27" s="362"/>
      <c r="CF27" s="362"/>
      <c r="CG27" s="362"/>
      <c r="CH27" s="362"/>
      <c r="CI27" s="362"/>
      <c r="CJ27" s="362"/>
      <c r="CK27" s="362"/>
      <c r="CL27" s="280">
        <f>AP27*BF27*(BV27+1)</f>
        <v>0</v>
      </c>
      <c r="CM27" s="280"/>
      <c r="CN27" s="280"/>
      <c r="CO27" s="280"/>
      <c r="CP27" s="280"/>
      <c r="CQ27" s="280"/>
      <c r="CR27" s="280"/>
      <c r="CS27" s="280"/>
      <c r="CT27" s="280"/>
      <c r="CU27" s="280"/>
      <c r="CV27" s="280"/>
      <c r="CW27" s="280"/>
      <c r="CX27" s="280"/>
      <c r="CY27" s="280"/>
      <c r="CZ27" s="280"/>
      <c r="DA27" s="280"/>
    </row>
    <row r="28" spans="1:105" s="30" customFormat="1" ht="15" customHeight="1" x14ac:dyDescent="0.2">
      <c r="A28" s="310" t="s">
        <v>225</v>
      </c>
      <c r="B28" s="310"/>
      <c r="C28" s="310"/>
      <c r="D28" s="310"/>
      <c r="E28" s="310"/>
      <c r="F28" s="310"/>
      <c r="G28" s="310"/>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362"/>
      <c r="BW28" s="362"/>
      <c r="BX28" s="362"/>
      <c r="BY28" s="362"/>
      <c r="BZ28" s="362"/>
      <c r="CA28" s="362"/>
      <c r="CB28" s="362"/>
      <c r="CC28" s="362"/>
      <c r="CD28" s="362"/>
      <c r="CE28" s="362"/>
      <c r="CF28" s="362"/>
      <c r="CG28" s="362"/>
      <c r="CH28" s="362"/>
      <c r="CI28" s="362"/>
      <c r="CJ28" s="362"/>
      <c r="CK28" s="362"/>
      <c r="CL28" s="280">
        <f>AP28*BF28*(BV28+1)</f>
        <v>0</v>
      </c>
      <c r="CM28" s="280"/>
      <c r="CN28" s="280"/>
      <c r="CO28" s="280"/>
      <c r="CP28" s="280"/>
      <c r="CQ28" s="280"/>
      <c r="CR28" s="280"/>
      <c r="CS28" s="280"/>
      <c r="CT28" s="280"/>
      <c r="CU28" s="280"/>
      <c r="CV28" s="280"/>
      <c r="CW28" s="280"/>
      <c r="CX28" s="280"/>
      <c r="CY28" s="280"/>
      <c r="CZ28" s="280"/>
      <c r="DA28" s="280"/>
    </row>
    <row r="29" spans="1:105" s="30" customFormat="1" ht="15" customHeight="1" x14ac:dyDescent="0.2">
      <c r="A29" s="293" t="s">
        <v>109</v>
      </c>
      <c r="B29" s="293"/>
      <c r="C29" s="293"/>
      <c r="D29" s="293"/>
      <c r="E29" s="293"/>
      <c r="F29" s="293"/>
      <c r="G29" s="293"/>
      <c r="H29" s="353" t="s">
        <v>256</v>
      </c>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4">
        <f>BV31+BV32+BV33+BV34</f>
        <v>0</v>
      </c>
      <c r="BW29" s="364"/>
      <c r="BX29" s="364"/>
      <c r="BY29" s="364"/>
      <c r="BZ29" s="364"/>
      <c r="CA29" s="364"/>
      <c r="CB29" s="364"/>
      <c r="CC29" s="364"/>
      <c r="CD29" s="364"/>
      <c r="CE29" s="364"/>
      <c r="CF29" s="364"/>
      <c r="CG29" s="364"/>
      <c r="CH29" s="364"/>
      <c r="CI29" s="364"/>
      <c r="CJ29" s="364"/>
      <c r="CK29" s="364"/>
      <c r="CL29" s="275">
        <f>CL31+CL32+CL33+CL34</f>
        <v>43033.37</v>
      </c>
      <c r="CM29" s="275"/>
      <c r="CN29" s="275"/>
      <c r="CO29" s="275"/>
      <c r="CP29" s="275"/>
      <c r="CQ29" s="275"/>
      <c r="CR29" s="275"/>
      <c r="CS29" s="275"/>
      <c r="CT29" s="275"/>
      <c r="CU29" s="275"/>
      <c r="CV29" s="275"/>
      <c r="CW29" s="275"/>
      <c r="CX29" s="275"/>
      <c r="CY29" s="275"/>
      <c r="CZ29" s="275"/>
      <c r="DA29" s="275"/>
    </row>
    <row r="30" spans="1:105" s="33" customFormat="1" ht="15" customHeight="1" x14ac:dyDescent="0.2">
      <c r="A30" s="365"/>
      <c r="B30" s="365"/>
      <c r="C30" s="365"/>
      <c r="D30" s="365"/>
      <c r="E30" s="365"/>
      <c r="F30" s="365"/>
      <c r="G30" s="365"/>
      <c r="H30" s="355" t="s">
        <v>230</v>
      </c>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362"/>
      <c r="BW30" s="362"/>
      <c r="BX30" s="362"/>
      <c r="BY30" s="362"/>
      <c r="BZ30" s="362"/>
      <c r="CA30" s="362"/>
      <c r="CB30" s="362"/>
      <c r="CC30" s="362"/>
      <c r="CD30" s="362"/>
      <c r="CE30" s="362"/>
      <c r="CF30" s="362"/>
      <c r="CG30" s="362"/>
      <c r="CH30" s="362"/>
      <c r="CI30" s="362"/>
      <c r="CJ30" s="362"/>
      <c r="CK30" s="362"/>
      <c r="CL30" s="280"/>
      <c r="CM30" s="280"/>
      <c r="CN30" s="280"/>
      <c r="CO30" s="280"/>
      <c r="CP30" s="280"/>
      <c r="CQ30" s="280"/>
      <c r="CR30" s="280"/>
      <c r="CS30" s="280"/>
      <c r="CT30" s="280"/>
      <c r="CU30" s="280"/>
      <c r="CV30" s="280"/>
      <c r="CW30" s="280"/>
      <c r="CX30" s="280"/>
      <c r="CY30" s="280"/>
      <c r="CZ30" s="280"/>
      <c r="DA30" s="280"/>
    </row>
    <row r="31" spans="1:105" s="5" customFormat="1" ht="15" customHeight="1" x14ac:dyDescent="0.2">
      <c r="A31" s="310" t="s">
        <v>226</v>
      </c>
      <c r="B31" s="310"/>
      <c r="C31" s="310"/>
      <c r="D31" s="310"/>
      <c r="E31" s="310"/>
      <c r="F31" s="310"/>
      <c r="G31" s="310"/>
      <c r="H31" s="355" t="s">
        <v>257</v>
      </c>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294">
        <v>1</v>
      </c>
      <c r="AQ31" s="294"/>
      <c r="AR31" s="294"/>
      <c r="AS31" s="294"/>
      <c r="AT31" s="294"/>
      <c r="AU31" s="294"/>
      <c r="AV31" s="294"/>
      <c r="AW31" s="294"/>
      <c r="AX31" s="294"/>
      <c r="AY31" s="294"/>
      <c r="AZ31" s="294"/>
      <c r="BA31" s="294"/>
      <c r="BB31" s="294"/>
      <c r="BC31" s="294"/>
      <c r="BD31" s="294"/>
      <c r="BE31" s="294"/>
      <c r="BF31" s="294">
        <f>11800-14.63</f>
        <v>11785.37</v>
      </c>
      <c r="BG31" s="294"/>
      <c r="BH31" s="294"/>
      <c r="BI31" s="294"/>
      <c r="BJ31" s="294"/>
      <c r="BK31" s="294"/>
      <c r="BL31" s="294"/>
      <c r="BM31" s="294"/>
      <c r="BN31" s="294"/>
      <c r="BO31" s="294"/>
      <c r="BP31" s="294"/>
      <c r="BQ31" s="294"/>
      <c r="BR31" s="294"/>
      <c r="BS31" s="294"/>
      <c r="BT31" s="294"/>
      <c r="BU31" s="294"/>
      <c r="BV31" s="362"/>
      <c r="BW31" s="362"/>
      <c r="BX31" s="362"/>
      <c r="BY31" s="362"/>
      <c r="BZ31" s="362"/>
      <c r="CA31" s="362"/>
      <c r="CB31" s="362"/>
      <c r="CC31" s="362"/>
      <c r="CD31" s="362"/>
      <c r="CE31" s="362"/>
      <c r="CF31" s="362"/>
      <c r="CG31" s="362"/>
      <c r="CH31" s="362"/>
      <c r="CI31" s="362"/>
      <c r="CJ31" s="362"/>
      <c r="CK31" s="362"/>
      <c r="CL31" s="280">
        <f>AP31*BF31*(BV31+1)</f>
        <v>11785.37</v>
      </c>
      <c r="CM31" s="280"/>
      <c r="CN31" s="280"/>
      <c r="CO31" s="280"/>
      <c r="CP31" s="280"/>
      <c r="CQ31" s="280"/>
      <c r="CR31" s="280"/>
      <c r="CS31" s="280"/>
      <c r="CT31" s="280"/>
      <c r="CU31" s="280"/>
      <c r="CV31" s="280"/>
      <c r="CW31" s="280"/>
      <c r="CX31" s="280"/>
      <c r="CY31" s="280"/>
      <c r="CZ31" s="280"/>
      <c r="DA31" s="280"/>
    </row>
    <row r="32" spans="1:105" s="5" customFormat="1" ht="15" customHeight="1" x14ac:dyDescent="0.2">
      <c r="A32" s="310" t="s">
        <v>227</v>
      </c>
      <c r="B32" s="310"/>
      <c r="C32" s="310"/>
      <c r="D32" s="310"/>
      <c r="E32" s="310"/>
      <c r="F32" s="310"/>
      <c r="G32" s="310"/>
      <c r="H32" s="355" t="s">
        <v>524</v>
      </c>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294">
        <v>1</v>
      </c>
      <c r="AQ32" s="294"/>
      <c r="AR32" s="294"/>
      <c r="AS32" s="294"/>
      <c r="AT32" s="294"/>
      <c r="AU32" s="294"/>
      <c r="AV32" s="294"/>
      <c r="AW32" s="294"/>
      <c r="AX32" s="294"/>
      <c r="AY32" s="294"/>
      <c r="AZ32" s="294"/>
      <c r="BA32" s="294"/>
      <c r="BB32" s="294"/>
      <c r="BC32" s="294"/>
      <c r="BD32" s="294"/>
      <c r="BE32" s="294"/>
      <c r="BF32" s="294">
        <v>31248</v>
      </c>
      <c r="BG32" s="294"/>
      <c r="BH32" s="294"/>
      <c r="BI32" s="294"/>
      <c r="BJ32" s="294"/>
      <c r="BK32" s="294"/>
      <c r="BL32" s="294"/>
      <c r="BM32" s="294"/>
      <c r="BN32" s="294"/>
      <c r="BO32" s="294"/>
      <c r="BP32" s="294"/>
      <c r="BQ32" s="294"/>
      <c r="BR32" s="294"/>
      <c r="BS32" s="294"/>
      <c r="BT32" s="294"/>
      <c r="BU32" s="294"/>
      <c r="BV32" s="362"/>
      <c r="BW32" s="362"/>
      <c r="BX32" s="362"/>
      <c r="BY32" s="362"/>
      <c r="BZ32" s="362"/>
      <c r="CA32" s="362"/>
      <c r="CB32" s="362"/>
      <c r="CC32" s="362"/>
      <c r="CD32" s="362"/>
      <c r="CE32" s="362"/>
      <c r="CF32" s="362"/>
      <c r="CG32" s="362"/>
      <c r="CH32" s="362"/>
      <c r="CI32" s="362"/>
      <c r="CJ32" s="362"/>
      <c r="CK32" s="362"/>
      <c r="CL32" s="280">
        <f>AP32*BF32*(BV32+1)</f>
        <v>31248</v>
      </c>
      <c r="CM32" s="280"/>
      <c r="CN32" s="280"/>
      <c r="CO32" s="280"/>
      <c r="CP32" s="280"/>
      <c r="CQ32" s="280"/>
      <c r="CR32" s="280"/>
      <c r="CS32" s="280"/>
      <c r="CT32" s="280"/>
      <c r="CU32" s="280"/>
      <c r="CV32" s="280"/>
      <c r="CW32" s="280"/>
      <c r="CX32" s="280"/>
      <c r="CY32" s="280"/>
      <c r="CZ32" s="280"/>
      <c r="DA32" s="280"/>
    </row>
    <row r="33" spans="1:113" s="5" customFormat="1" ht="15" customHeight="1" x14ac:dyDescent="0.2">
      <c r="A33" s="310" t="s">
        <v>228</v>
      </c>
      <c r="B33" s="310"/>
      <c r="C33" s="310"/>
      <c r="D33" s="310"/>
      <c r="E33" s="310"/>
      <c r="F33" s="310"/>
      <c r="G33" s="310"/>
      <c r="H33" s="355" t="s">
        <v>525</v>
      </c>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294">
        <v>1</v>
      </c>
      <c r="AQ33" s="294"/>
      <c r="AR33" s="294"/>
      <c r="AS33" s="294"/>
      <c r="AT33" s="294"/>
      <c r="AU33" s="294"/>
      <c r="AV33" s="294"/>
      <c r="AW33" s="294"/>
      <c r="AX33" s="294"/>
      <c r="AY33" s="294"/>
      <c r="AZ33" s="294"/>
      <c r="BA33" s="294"/>
      <c r="BB33" s="294"/>
      <c r="BC33" s="294"/>
      <c r="BD33" s="294"/>
      <c r="BE33" s="294"/>
      <c r="BF33" s="294">
        <v>0</v>
      </c>
      <c r="BG33" s="294"/>
      <c r="BH33" s="294"/>
      <c r="BI33" s="294"/>
      <c r="BJ33" s="294"/>
      <c r="BK33" s="294"/>
      <c r="BL33" s="294"/>
      <c r="BM33" s="294"/>
      <c r="BN33" s="294"/>
      <c r="BO33" s="294"/>
      <c r="BP33" s="294"/>
      <c r="BQ33" s="294"/>
      <c r="BR33" s="294"/>
      <c r="BS33" s="294"/>
      <c r="BT33" s="294"/>
      <c r="BU33" s="294"/>
      <c r="BV33" s="362"/>
      <c r="BW33" s="362"/>
      <c r="BX33" s="362"/>
      <c r="BY33" s="362"/>
      <c r="BZ33" s="362"/>
      <c r="CA33" s="362"/>
      <c r="CB33" s="362"/>
      <c r="CC33" s="362"/>
      <c r="CD33" s="362"/>
      <c r="CE33" s="362"/>
      <c r="CF33" s="362"/>
      <c r="CG33" s="362"/>
      <c r="CH33" s="362"/>
      <c r="CI33" s="362"/>
      <c r="CJ33" s="362"/>
      <c r="CK33" s="362"/>
      <c r="CL33" s="280">
        <f>AP33*BF33*(BV33+1)</f>
        <v>0</v>
      </c>
      <c r="CM33" s="280"/>
      <c r="CN33" s="280"/>
      <c r="CO33" s="280"/>
      <c r="CP33" s="280"/>
      <c r="CQ33" s="280"/>
      <c r="CR33" s="280"/>
      <c r="CS33" s="280"/>
      <c r="CT33" s="280"/>
      <c r="CU33" s="280"/>
      <c r="CV33" s="280"/>
      <c r="CW33" s="280"/>
      <c r="CX33" s="280"/>
      <c r="CY33" s="280"/>
      <c r="CZ33" s="280"/>
      <c r="DA33" s="280"/>
    </row>
    <row r="34" spans="1:113" s="5" customFormat="1" ht="15" customHeight="1" x14ac:dyDescent="0.2">
      <c r="A34" s="310" t="s">
        <v>229</v>
      </c>
      <c r="B34" s="310"/>
      <c r="C34" s="310"/>
      <c r="D34" s="310"/>
      <c r="E34" s="310"/>
      <c r="F34" s="310"/>
      <c r="G34" s="310"/>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362"/>
      <c r="BW34" s="362"/>
      <c r="BX34" s="362"/>
      <c r="BY34" s="362"/>
      <c r="BZ34" s="362"/>
      <c r="CA34" s="362"/>
      <c r="CB34" s="362"/>
      <c r="CC34" s="362"/>
      <c r="CD34" s="362"/>
      <c r="CE34" s="362"/>
      <c r="CF34" s="362"/>
      <c r="CG34" s="362"/>
      <c r="CH34" s="362"/>
      <c r="CI34" s="362"/>
      <c r="CJ34" s="362"/>
      <c r="CK34" s="362"/>
      <c r="CL34" s="280">
        <f t="shared" ref="CL34" si="0">AP34*BF34*(BV34+1)</f>
        <v>0</v>
      </c>
      <c r="CM34" s="280"/>
      <c r="CN34" s="280"/>
      <c r="CO34" s="280"/>
      <c r="CP34" s="280"/>
      <c r="CQ34" s="280"/>
      <c r="CR34" s="280"/>
      <c r="CS34" s="280"/>
      <c r="CT34" s="280"/>
      <c r="CU34" s="280"/>
      <c r="CV34" s="280"/>
      <c r="CW34" s="280"/>
      <c r="CX34" s="280"/>
      <c r="CY34" s="280"/>
      <c r="CZ34" s="280"/>
      <c r="DA34" s="280"/>
    </row>
    <row r="35" spans="1:113" s="30" customFormat="1" ht="15" customHeight="1" x14ac:dyDescent="0.2">
      <c r="A35" s="293"/>
      <c r="B35" s="293"/>
      <c r="C35" s="293"/>
      <c r="D35" s="293"/>
      <c r="E35" s="293"/>
      <c r="F35" s="293"/>
      <c r="G35" s="293"/>
      <c r="H35" s="329" t="s">
        <v>22</v>
      </c>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6"/>
      <c r="AP35" s="279" t="s">
        <v>23</v>
      </c>
      <c r="AQ35" s="279"/>
      <c r="AR35" s="279"/>
      <c r="AS35" s="279"/>
      <c r="AT35" s="279"/>
      <c r="AU35" s="279"/>
      <c r="AV35" s="279"/>
      <c r="AW35" s="279"/>
      <c r="AX35" s="279"/>
      <c r="AY35" s="279"/>
      <c r="AZ35" s="279"/>
      <c r="BA35" s="279"/>
      <c r="BB35" s="279"/>
      <c r="BC35" s="279"/>
      <c r="BD35" s="279"/>
      <c r="BE35" s="279"/>
      <c r="BF35" s="279" t="s">
        <v>23</v>
      </c>
      <c r="BG35" s="279"/>
      <c r="BH35" s="279"/>
      <c r="BI35" s="279"/>
      <c r="BJ35" s="279"/>
      <c r="BK35" s="279"/>
      <c r="BL35" s="279"/>
      <c r="BM35" s="279"/>
      <c r="BN35" s="279"/>
      <c r="BO35" s="279"/>
      <c r="BP35" s="279"/>
      <c r="BQ35" s="279"/>
      <c r="BR35" s="279"/>
      <c r="BS35" s="279"/>
      <c r="BT35" s="279"/>
      <c r="BU35" s="279"/>
      <c r="BV35" s="279" t="s">
        <v>23</v>
      </c>
      <c r="BW35" s="279"/>
      <c r="BX35" s="279"/>
      <c r="BY35" s="279"/>
      <c r="BZ35" s="279"/>
      <c r="CA35" s="279"/>
      <c r="CB35" s="279"/>
      <c r="CC35" s="279"/>
      <c r="CD35" s="279"/>
      <c r="CE35" s="279"/>
      <c r="CF35" s="279"/>
      <c r="CG35" s="279"/>
      <c r="CH35" s="279"/>
      <c r="CI35" s="279"/>
      <c r="CJ35" s="279"/>
      <c r="CK35" s="279"/>
      <c r="CL35" s="275">
        <f>CL29+CL23+CL17+CL11</f>
        <v>1758700</v>
      </c>
      <c r="CM35" s="275"/>
      <c r="CN35" s="275"/>
      <c r="CO35" s="275"/>
      <c r="CP35" s="275"/>
      <c r="CQ35" s="275"/>
      <c r="CR35" s="275"/>
      <c r="CS35" s="275"/>
      <c r="CT35" s="275"/>
      <c r="CU35" s="275"/>
      <c r="CV35" s="275"/>
      <c r="CW35" s="275"/>
      <c r="CX35" s="275"/>
      <c r="CY35" s="275"/>
      <c r="CZ35" s="275"/>
      <c r="DA35" s="275"/>
    </row>
    <row r="36" spans="1:113" ht="12" customHeight="1" x14ac:dyDescent="0.25">
      <c r="CL36" s="49"/>
      <c r="CM36" s="49"/>
      <c r="CN36" s="49"/>
      <c r="CO36" s="49"/>
      <c r="CP36" s="49"/>
      <c r="CQ36" s="49"/>
      <c r="CR36" s="49"/>
      <c r="CS36" s="49"/>
      <c r="CT36" s="49"/>
      <c r="CU36" s="49"/>
      <c r="CV36" s="49"/>
      <c r="CW36" s="49"/>
      <c r="CX36" s="49"/>
      <c r="CY36" s="49"/>
      <c r="CZ36" s="49"/>
      <c r="DA36" s="49"/>
      <c r="DI36" s="2">
        <f>31200+1727500</f>
        <v>1758700</v>
      </c>
    </row>
    <row r="37" spans="1:113" x14ac:dyDescent="0.25">
      <c r="F37" s="2" t="s">
        <v>231</v>
      </c>
      <c r="DI37" s="34">
        <f>CL35-DI36</f>
        <v>0</v>
      </c>
    </row>
    <row r="39" spans="1:113" x14ac:dyDescent="0.25">
      <c r="E39" s="2" t="s">
        <v>531</v>
      </c>
      <c r="F39" s="75"/>
      <c r="G39" s="75"/>
      <c r="H39" s="75"/>
      <c r="I39" s="75"/>
      <c r="J39" s="75"/>
      <c r="K39" s="75"/>
      <c r="L39" s="75"/>
      <c r="M39" s="75"/>
      <c r="N39" s="75"/>
      <c r="O39" s="75"/>
      <c r="P39" s="75"/>
      <c r="Q39" s="75"/>
      <c r="R39" s="75"/>
      <c r="S39" s="75"/>
      <c r="T39" s="75"/>
      <c r="U39" s="75"/>
      <c r="V39" s="75"/>
      <c r="W39" s="77">
        <f>CL14+CL20+CL26+CL32</f>
        <v>31248</v>
      </c>
      <c r="X39" s="75"/>
      <c r="Y39" s="75"/>
      <c r="Z39" s="75"/>
      <c r="AA39" s="75"/>
    </row>
    <row r="40" spans="1:113" x14ac:dyDescent="0.25">
      <c r="E40" s="2" t="s">
        <v>533</v>
      </c>
      <c r="F40" s="75"/>
      <c r="G40" s="75"/>
      <c r="H40" s="75"/>
      <c r="I40" s="75"/>
      <c r="J40" s="75"/>
      <c r="K40" s="75"/>
      <c r="L40" s="75"/>
      <c r="M40" s="75"/>
      <c r="N40" s="75"/>
      <c r="O40" s="75"/>
      <c r="P40" s="75"/>
      <c r="Q40" s="75"/>
      <c r="R40" s="75"/>
      <c r="S40" s="75"/>
      <c r="T40" s="75"/>
      <c r="U40" s="75"/>
      <c r="V40" s="75"/>
      <c r="W40" s="77">
        <f>CL13+CL19+CL25+CL29</f>
        <v>1758700.0000000002</v>
      </c>
      <c r="X40" s="75"/>
      <c r="Y40" s="75"/>
      <c r="Z40" s="75"/>
      <c r="AA40" s="75"/>
    </row>
    <row r="41" spans="1:113" x14ac:dyDescent="0.25">
      <c r="W41" s="34">
        <f>SUM(W39:W40)</f>
        <v>1789948.0000000002</v>
      </c>
    </row>
    <row r="42" spans="1:113" x14ac:dyDescent="0.25">
      <c r="G42" s="366">
        <v>244</v>
      </c>
      <c r="H42" s="244"/>
      <c r="I42" s="244"/>
      <c r="J42" s="244"/>
      <c r="K42" s="244"/>
      <c r="L42" s="244"/>
      <c r="M42" s="244"/>
      <c r="N42" s="244"/>
      <c r="O42" s="244"/>
      <c r="W42" s="34">
        <f>CL32</f>
        <v>31248</v>
      </c>
    </row>
    <row r="43" spans="1:113" x14ac:dyDescent="0.25">
      <c r="G43" s="366">
        <v>247</v>
      </c>
      <c r="H43" s="244"/>
      <c r="I43" s="244"/>
      <c r="J43" s="244"/>
      <c r="K43" s="244"/>
      <c r="W43" s="34">
        <f>CL13+CL17+CL25+CL31</f>
        <v>1727452.0000000002</v>
      </c>
    </row>
  </sheetData>
  <mergeCells count="169">
    <mergeCell ref="G42:O42"/>
    <mergeCell ref="G43:K43"/>
    <mergeCell ref="A29:G29"/>
    <mergeCell ref="H29:AO29"/>
    <mergeCell ref="A3:DA3"/>
    <mergeCell ref="A9:G9"/>
    <mergeCell ref="H9:AO9"/>
    <mergeCell ref="AP9:BE9"/>
    <mergeCell ref="BF9:BU9"/>
    <mergeCell ref="BV9:CK9"/>
    <mergeCell ref="CL9:DA9"/>
    <mergeCell ref="BV10:CK10"/>
    <mergeCell ref="CL10:DA10"/>
    <mergeCell ref="I5:AA5"/>
    <mergeCell ref="I7:AA7"/>
    <mergeCell ref="AG5:CY5"/>
    <mergeCell ref="AG7:CY7"/>
    <mergeCell ref="CL11:DA11"/>
    <mergeCell ref="A12:G12"/>
    <mergeCell ref="H12:AO12"/>
    <mergeCell ref="A13:G13"/>
    <mergeCell ref="H13:AO13"/>
    <mergeCell ref="A14:G14"/>
    <mergeCell ref="H14:AO14"/>
    <mergeCell ref="BV11:CK11"/>
    <mergeCell ref="A10:G10"/>
    <mergeCell ref="H10:AO10"/>
    <mergeCell ref="AP10:BE10"/>
    <mergeCell ref="BF10:BU10"/>
    <mergeCell ref="AP17:BE17"/>
    <mergeCell ref="A16:G16"/>
    <mergeCell ref="H16:AO16"/>
    <mergeCell ref="A17:G17"/>
    <mergeCell ref="H17:AO17"/>
    <mergeCell ref="A15:G15"/>
    <mergeCell ref="H15:AO15"/>
    <mergeCell ref="AP16:BE16"/>
    <mergeCell ref="BF16:BU16"/>
    <mergeCell ref="AP12:BE12"/>
    <mergeCell ref="BF12:BU12"/>
    <mergeCell ref="BF15:BU15"/>
    <mergeCell ref="BV12:CK12"/>
    <mergeCell ref="BV15:CK15"/>
    <mergeCell ref="A24:G24"/>
    <mergeCell ref="H24:AO24"/>
    <mergeCell ref="AP19:BE19"/>
    <mergeCell ref="A20:G20"/>
    <mergeCell ref="H20:AO20"/>
    <mergeCell ref="AP18:BE18"/>
    <mergeCell ref="A19:G19"/>
    <mergeCell ref="H19:AO19"/>
    <mergeCell ref="BF11:BU11"/>
    <mergeCell ref="BF18:BU18"/>
    <mergeCell ref="BF19:BU19"/>
    <mergeCell ref="BF17:BU17"/>
    <mergeCell ref="AP11:BE11"/>
    <mergeCell ref="A11:G11"/>
    <mergeCell ref="H11:AO11"/>
    <mergeCell ref="A35:G35"/>
    <mergeCell ref="H35:AO35"/>
    <mergeCell ref="AP35:BE35"/>
    <mergeCell ref="BF35:BU35"/>
    <mergeCell ref="AP34:BE34"/>
    <mergeCell ref="BF34:BU34"/>
    <mergeCell ref="A23:G23"/>
    <mergeCell ref="H23:AO23"/>
    <mergeCell ref="A18:G18"/>
    <mergeCell ref="H18:AO18"/>
    <mergeCell ref="A34:G34"/>
    <mergeCell ref="H34:AO34"/>
    <mergeCell ref="A30:G30"/>
    <mergeCell ref="H30:AO30"/>
    <mergeCell ref="A32:G32"/>
    <mergeCell ref="H32:AO32"/>
    <mergeCell ref="AP23:BE23"/>
    <mergeCell ref="AP21:BE21"/>
    <mergeCell ref="A21:G21"/>
    <mergeCell ref="H21:AO21"/>
    <mergeCell ref="AP24:BE24"/>
    <mergeCell ref="AP27:BE27"/>
    <mergeCell ref="A22:G22"/>
    <mergeCell ref="H22:AO22"/>
    <mergeCell ref="AP25:BE25"/>
    <mergeCell ref="BF25:BU25"/>
    <mergeCell ref="AP26:BE26"/>
    <mergeCell ref="BF26:BU26"/>
    <mergeCell ref="A26:G26"/>
    <mergeCell ref="H26:AO26"/>
    <mergeCell ref="A25:G25"/>
    <mergeCell ref="H25:AO25"/>
    <mergeCell ref="A33:G33"/>
    <mergeCell ref="H33:AO33"/>
    <mergeCell ref="A27:G27"/>
    <mergeCell ref="H27:AO27"/>
    <mergeCell ref="BF27:BU27"/>
    <mergeCell ref="A28:G28"/>
    <mergeCell ref="H28:AO28"/>
    <mergeCell ref="AP28:BE28"/>
    <mergeCell ref="BF28:BU28"/>
    <mergeCell ref="AP32:BE32"/>
    <mergeCell ref="A31:G31"/>
    <mergeCell ref="H31:AO31"/>
    <mergeCell ref="AP30:BE30"/>
    <mergeCell ref="BF30:BU30"/>
    <mergeCell ref="AP29:BE29"/>
    <mergeCell ref="BF29:BU29"/>
    <mergeCell ref="AP33:BE33"/>
    <mergeCell ref="BF33:BU33"/>
    <mergeCell ref="AP31:BE31"/>
    <mergeCell ref="CL32:DA32"/>
    <mergeCell ref="BF32:BU32"/>
    <mergeCell ref="BF31:BU31"/>
    <mergeCell ref="BV33:CK33"/>
    <mergeCell ref="CL33:DA33"/>
    <mergeCell ref="CL30:DA30"/>
    <mergeCell ref="BV32:CK32"/>
    <mergeCell ref="BV35:CK35"/>
    <mergeCell ref="CL35:DA35"/>
    <mergeCell ref="BV34:CK34"/>
    <mergeCell ref="CL34:DA34"/>
    <mergeCell ref="BV25:CK25"/>
    <mergeCell ref="CL25:DA25"/>
    <mergeCell ref="BV30:CK30"/>
    <mergeCell ref="BV31:CK31"/>
    <mergeCell ref="CL31:DA31"/>
    <mergeCell ref="BV26:CK26"/>
    <mergeCell ref="CL26:DA26"/>
    <mergeCell ref="BV27:CK27"/>
    <mergeCell ref="CL27:DA27"/>
    <mergeCell ref="BV29:CK29"/>
    <mergeCell ref="CL29:DA29"/>
    <mergeCell ref="CL28:DA28"/>
    <mergeCell ref="BV28:CK28"/>
    <mergeCell ref="BV24:CK24"/>
    <mergeCell ref="BV23:CK23"/>
    <mergeCell ref="CL23:DA23"/>
    <mergeCell ref="BV16:CK16"/>
    <mergeCell ref="CL16:DA16"/>
    <mergeCell ref="BV17:CK17"/>
    <mergeCell ref="CL17:DA17"/>
    <mergeCell ref="BV19:CK19"/>
    <mergeCell ref="CL19:DA19"/>
    <mergeCell ref="CL21:DA21"/>
    <mergeCell ref="BV18:CK18"/>
    <mergeCell ref="CL18:DA18"/>
    <mergeCell ref="CL12:DA12"/>
    <mergeCell ref="AP13:BE13"/>
    <mergeCell ref="BF13:BU13"/>
    <mergeCell ref="BV13:CK13"/>
    <mergeCell ref="CL13:DA13"/>
    <mergeCell ref="CL24:DA24"/>
    <mergeCell ref="AP20:BE20"/>
    <mergeCell ref="BF20:BU20"/>
    <mergeCell ref="AP22:BE22"/>
    <mergeCell ref="BF22:BU22"/>
    <mergeCell ref="BV20:CK20"/>
    <mergeCell ref="CL20:DA20"/>
    <mergeCell ref="CL22:DA22"/>
    <mergeCell ref="BV21:CK21"/>
    <mergeCell ref="CL15:DA15"/>
    <mergeCell ref="AP14:BE14"/>
    <mergeCell ref="BF14:BU14"/>
    <mergeCell ref="BV14:CK14"/>
    <mergeCell ref="CL14:DA14"/>
    <mergeCell ref="AP15:BE15"/>
    <mergeCell ref="BF24:BU24"/>
    <mergeCell ref="BF23:BU23"/>
    <mergeCell ref="BF21:BU21"/>
    <mergeCell ref="BV22:CK22"/>
  </mergeCells>
  <phoneticPr fontId="32" type="noConversion"/>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6"/>
  <sheetViews>
    <sheetView workbookViewId="0">
      <selection activeCell="AL5" sqref="AL5:CZ5"/>
    </sheetView>
  </sheetViews>
  <sheetFormatPr defaultColWidth="0.85546875" defaultRowHeight="15" x14ac:dyDescent="0.25"/>
  <cols>
    <col min="1" max="68" width="0.85546875" style="2"/>
    <col min="69" max="69" width="16" style="2" customWidth="1"/>
    <col min="70" max="16384" width="0.85546875" style="2"/>
  </cols>
  <sheetData>
    <row r="1" spans="1:105" ht="3" customHeight="1" x14ac:dyDescent="0.25"/>
    <row r="2" spans="1:105" ht="12" customHeight="1" x14ac:dyDescent="0.25"/>
    <row r="3" spans="1:105" s="6" customFormat="1" ht="14.25" x14ac:dyDescent="0.2">
      <c r="A3" s="231" t="s">
        <v>87</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row>
    <row r="4" spans="1:105" s="6" customFormat="1" ht="14.25"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row>
    <row r="5" spans="1:105" s="6" customFormat="1" ht="34.5" customHeight="1" x14ac:dyDescent="0.2">
      <c r="A5" s="14"/>
      <c r="B5" s="14"/>
      <c r="C5" s="14"/>
      <c r="D5" s="231" t="s">
        <v>201</v>
      </c>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14"/>
      <c r="AE5" s="14"/>
      <c r="AF5" s="14"/>
      <c r="AG5" s="14"/>
      <c r="AH5" s="14"/>
      <c r="AI5" s="14"/>
      <c r="AJ5" s="14"/>
      <c r="AK5" s="14"/>
      <c r="AL5" s="304"/>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5"/>
      <c r="CZ5" s="306"/>
      <c r="DA5" s="14"/>
    </row>
    <row r="6" spans="1:105" s="6" customFormat="1" ht="14.25"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row>
    <row r="7" spans="1:105" s="6" customFormat="1" ht="36" customHeight="1" x14ac:dyDescent="0.2">
      <c r="A7" s="14"/>
      <c r="B7" s="14"/>
      <c r="C7" s="14"/>
      <c r="D7" s="14"/>
      <c r="E7" s="231" t="s">
        <v>126</v>
      </c>
      <c r="F7" s="231"/>
      <c r="G7" s="231"/>
      <c r="H7" s="231"/>
      <c r="I7" s="231"/>
      <c r="J7" s="231"/>
      <c r="K7" s="231"/>
      <c r="L7" s="231"/>
      <c r="M7" s="231"/>
      <c r="N7" s="231"/>
      <c r="O7" s="231"/>
      <c r="P7" s="231"/>
      <c r="Q7" s="231"/>
      <c r="R7" s="231"/>
      <c r="S7" s="231"/>
      <c r="T7" s="231"/>
      <c r="U7" s="231"/>
      <c r="V7" s="231"/>
      <c r="W7" s="231"/>
      <c r="X7" s="231"/>
      <c r="Y7" s="231"/>
      <c r="Z7" s="231"/>
      <c r="AA7" s="231"/>
      <c r="AB7" s="231"/>
      <c r="AC7" s="231"/>
      <c r="AD7" s="14"/>
      <c r="AE7" s="14"/>
      <c r="AF7" s="14"/>
      <c r="AG7" s="14"/>
      <c r="AH7" s="14"/>
      <c r="AI7" s="14"/>
      <c r="AJ7" s="14"/>
      <c r="AK7" s="14"/>
      <c r="AL7" s="304"/>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5"/>
      <c r="CZ7" s="306"/>
      <c r="DA7" s="14"/>
    </row>
    <row r="8" spans="1:105" s="6" customFormat="1" ht="14.25" x14ac:dyDescent="0.2">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row>
    <row r="9" spans="1:105" ht="10.5" customHeight="1" x14ac:dyDescent="0.25"/>
    <row r="10" spans="1:105" s="3" customFormat="1" ht="45" customHeight="1" x14ac:dyDescent="0.2">
      <c r="A10" s="211" t="s">
        <v>13</v>
      </c>
      <c r="B10" s="212"/>
      <c r="C10" s="212"/>
      <c r="D10" s="212"/>
      <c r="E10" s="212"/>
      <c r="F10" s="212"/>
      <c r="G10" s="213"/>
      <c r="H10" s="211" t="s">
        <v>30</v>
      </c>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3"/>
      <c r="BD10" s="211" t="s">
        <v>232</v>
      </c>
      <c r="BE10" s="212"/>
      <c r="BF10" s="212"/>
      <c r="BG10" s="212"/>
      <c r="BH10" s="212"/>
      <c r="BI10" s="212"/>
      <c r="BJ10" s="212"/>
      <c r="BK10" s="212"/>
      <c r="BL10" s="212"/>
      <c r="BM10" s="212"/>
      <c r="BN10" s="212"/>
      <c r="BO10" s="212"/>
      <c r="BP10" s="212"/>
      <c r="BQ10" s="212"/>
      <c r="BR10" s="212"/>
      <c r="BS10" s="213"/>
      <c r="BT10" s="211" t="s">
        <v>88</v>
      </c>
      <c r="BU10" s="212"/>
      <c r="BV10" s="212"/>
      <c r="BW10" s="212"/>
      <c r="BX10" s="212"/>
      <c r="BY10" s="212"/>
      <c r="BZ10" s="212"/>
      <c r="CA10" s="212"/>
      <c r="CB10" s="212"/>
      <c r="CC10" s="212"/>
      <c r="CD10" s="212"/>
      <c r="CE10" s="212"/>
      <c r="CF10" s="212"/>
      <c r="CG10" s="212"/>
      <c r="CH10" s="212"/>
      <c r="CI10" s="213"/>
      <c r="CJ10" s="211" t="s">
        <v>89</v>
      </c>
      <c r="CK10" s="212"/>
      <c r="CL10" s="212"/>
      <c r="CM10" s="212"/>
      <c r="CN10" s="212"/>
      <c r="CO10" s="212"/>
      <c r="CP10" s="212"/>
      <c r="CQ10" s="212"/>
      <c r="CR10" s="212"/>
      <c r="CS10" s="212"/>
      <c r="CT10" s="212"/>
      <c r="CU10" s="212"/>
      <c r="CV10" s="212"/>
      <c r="CW10" s="212"/>
      <c r="CX10" s="212"/>
      <c r="CY10" s="212"/>
      <c r="CZ10" s="212"/>
      <c r="DA10" s="213"/>
    </row>
    <row r="11" spans="1:105" s="4" customFormat="1" ht="12.75" x14ac:dyDescent="0.2">
      <c r="A11" s="221">
        <v>1</v>
      </c>
      <c r="B11" s="221"/>
      <c r="C11" s="221"/>
      <c r="D11" s="221"/>
      <c r="E11" s="221"/>
      <c r="F11" s="221"/>
      <c r="G11" s="221"/>
      <c r="H11" s="221">
        <v>2</v>
      </c>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v>3</v>
      </c>
      <c r="BE11" s="221"/>
      <c r="BF11" s="221"/>
      <c r="BG11" s="221"/>
      <c r="BH11" s="221"/>
      <c r="BI11" s="221"/>
      <c r="BJ11" s="221"/>
      <c r="BK11" s="221"/>
      <c r="BL11" s="221"/>
      <c r="BM11" s="221"/>
      <c r="BN11" s="221"/>
      <c r="BO11" s="221"/>
      <c r="BP11" s="221"/>
      <c r="BQ11" s="221"/>
      <c r="BR11" s="221"/>
      <c r="BS11" s="221"/>
      <c r="BT11" s="221">
        <v>4</v>
      </c>
      <c r="BU11" s="221"/>
      <c r="BV11" s="221"/>
      <c r="BW11" s="221"/>
      <c r="BX11" s="221"/>
      <c r="BY11" s="221"/>
      <c r="BZ11" s="221"/>
      <c r="CA11" s="221"/>
      <c r="CB11" s="221"/>
      <c r="CC11" s="221"/>
      <c r="CD11" s="221"/>
      <c r="CE11" s="221"/>
      <c r="CF11" s="221"/>
      <c r="CG11" s="221"/>
      <c r="CH11" s="221"/>
      <c r="CI11" s="221"/>
      <c r="CJ11" s="221">
        <v>5</v>
      </c>
      <c r="CK11" s="221"/>
      <c r="CL11" s="221"/>
      <c r="CM11" s="221"/>
      <c r="CN11" s="221"/>
      <c r="CO11" s="221"/>
      <c r="CP11" s="221"/>
      <c r="CQ11" s="221"/>
      <c r="CR11" s="221"/>
      <c r="CS11" s="221"/>
      <c r="CT11" s="221"/>
      <c r="CU11" s="221"/>
      <c r="CV11" s="221"/>
      <c r="CW11" s="221"/>
      <c r="CX11" s="221"/>
      <c r="CY11" s="221"/>
      <c r="CZ11" s="221"/>
      <c r="DA11" s="221"/>
    </row>
    <row r="12" spans="1:105" s="5" customFormat="1" ht="15" customHeight="1" x14ac:dyDescent="0.2">
      <c r="A12" s="310" t="s">
        <v>42</v>
      </c>
      <c r="B12" s="310"/>
      <c r="C12" s="310"/>
      <c r="D12" s="310"/>
      <c r="E12" s="310"/>
      <c r="F12" s="310"/>
      <c r="G12" s="310"/>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67"/>
      <c r="BE12" s="367"/>
      <c r="BF12" s="367"/>
      <c r="BG12" s="367"/>
      <c r="BH12" s="367"/>
      <c r="BI12" s="367"/>
      <c r="BJ12" s="367"/>
      <c r="BK12" s="367"/>
      <c r="BL12" s="367"/>
      <c r="BM12" s="367"/>
      <c r="BN12" s="367"/>
      <c r="BO12" s="367"/>
      <c r="BP12" s="367"/>
      <c r="BQ12" s="367"/>
      <c r="BR12" s="367"/>
      <c r="BS12" s="367"/>
      <c r="BT12" s="281"/>
      <c r="BU12" s="281"/>
      <c r="BV12" s="281"/>
      <c r="BW12" s="281"/>
      <c r="BX12" s="281"/>
      <c r="BY12" s="281"/>
      <c r="BZ12" s="281"/>
      <c r="CA12" s="281"/>
      <c r="CB12" s="281"/>
      <c r="CC12" s="281"/>
      <c r="CD12" s="281"/>
      <c r="CE12" s="281"/>
      <c r="CF12" s="281"/>
      <c r="CG12" s="281"/>
      <c r="CH12" s="281"/>
      <c r="CI12" s="281"/>
      <c r="CJ12" s="303"/>
      <c r="CK12" s="303"/>
      <c r="CL12" s="303"/>
      <c r="CM12" s="303"/>
      <c r="CN12" s="303"/>
      <c r="CO12" s="303"/>
      <c r="CP12" s="303"/>
      <c r="CQ12" s="303"/>
      <c r="CR12" s="303"/>
      <c r="CS12" s="303"/>
      <c r="CT12" s="303"/>
      <c r="CU12" s="303"/>
      <c r="CV12" s="303"/>
      <c r="CW12" s="303"/>
      <c r="CX12" s="303"/>
      <c r="CY12" s="303"/>
      <c r="CZ12" s="303"/>
      <c r="DA12" s="303"/>
    </row>
    <row r="13" spans="1:105" s="5" customFormat="1" ht="15" customHeight="1" x14ac:dyDescent="0.2">
      <c r="A13" s="310" t="s">
        <v>46</v>
      </c>
      <c r="B13" s="310"/>
      <c r="C13" s="310"/>
      <c r="D13" s="310"/>
      <c r="E13" s="310"/>
      <c r="F13" s="310"/>
      <c r="G13" s="310"/>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67"/>
      <c r="BE13" s="367"/>
      <c r="BF13" s="367"/>
      <c r="BG13" s="367"/>
      <c r="BH13" s="367"/>
      <c r="BI13" s="367"/>
      <c r="BJ13" s="367"/>
      <c r="BK13" s="367"/>
      <c r="BL13" s="367"/>
      <c r="BM13" s="367"/>
      <c r="BN13" s="367"/>
      <c r="BO13" s="367"/>
      <c r="BP13" s="367"/>
      <c r="BQ13" s="367"/>
      <c r="BR13" s="367"/>
      <c r="BS13" s="367"/>
      <c r="BT13" s="281"/>
      <c r="BU13" s="281"/>
      <c r="BV13" s="281"/>
      <c r="BW13" s="281"/>
      <c r="BX13" s="281"/>
      <c r="BY13" s="281"/>
      <c r="BZ13" s="281"/>
      <c r="CA13" s="281"/>
      <c r="CB13" s="281"/>
      <c r="CC13" s="281"/>
      <c r="CD13" s="281"/>
      <c r="CE13" s="281"/>
      <c r="CF13" s="281"/>
      <c r="CG13" s="281"/>
      <c r="CH13" s="281"/>
      <c r="CI13" s="281"/>
      <c r="CJ13" s="303"/>
      <c r="CK13" s="303"/>
      <c r="CL13" s="303"/>
      <c r="CM13" s="303"/>
      <c r="CN13" s="303"/>
      <c r="CO13" s="303"/>
      <c r="CP13" s="303"/>
      <c r="CQ13" s="303"/>
      <c r="CR13" s="303"/>
      <c r="CS13" s="303"/>
      <c r="CT13" s="303"/>
      <c r="CU13" s="303"/>
      <c r="CV13" s="303"/>
      <c r="CW13" s="303"/>
      <c r="CX13" s="303"/>
      <c r="CY13" s="303"/>
      <c r="CZ13" s="303"/>
      <c r="DA13" s="303"/>
    </row>
    <row r="14" spans="1:105" s="30" customFormat="1" ht="15" customHeight="1" x14ac:dyDescent="0.2">
      <c r="A14" s="293"/>
      <c r="B14" s="293"/>
      <c r="C14" s="293"/>
      <c r="D14" s="293"/>
      <c r="E14" s="293"/>
      <c r="F14" s="293"/>
      <c r="G14" s="293"/>
      <c r="H14" s="295" t="s">
        <v>22</v>
      </c>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6"/>
      <c r="BD14" s="279" t="s">
        <v>23</v>
      </c>
      <c r="BE14" s="279"/>
      <c r="BF14" s="279"/>
      <c r="BG14" s="279"/>
      <c r="BH14" s="279"/>
      <c r="BI14" s="279"/>
      <c r="BJ14" s="279"/>
      <c r="BK14" s="279"/>
      <c r="BL14" s="279"/>
      <c r="BM14" s="279"/>
      <c r="BN14" s="279"/>
      <c r="BO14" s="279"/>
      <c r="BP14" s="279"/>
      <c r="BQ14" s="279"/>
      <c r="BR14" s="279"/>
      <c r="BS14" s="279"/>
      <c r="BT14" s="279" t="s">
        <v>23</v>
      </c>
      <c r="BU14" s="279"/>
      <c r="BV14" s="279"/>
      <c r="BW14" s="279"/>
      <c r="BX14" s="279"/>
      <c r="BY14" s="279"/>
      <c r="BZ14" s="279"/>
      <c r="CA14" s="279"/>
      <c r="CB14" s="279"/>
      <c r="CC14" s="279"/>
      <c r="CD14" s="279"/>
      <c r="CE14" s="279"/>
      <c r="CF14" s="279"/>
      <c r="CG14" s="279"/>
      <c r="CH14" s="279"/>
      <c r="CI14" s="279"/>
      <c r="CJ14" s="275">
        <f>SUM(CJ12:DA13)</f>
        <v>0</v>
      </c>
      <c r="CK14" s="275"/>
      <c r="CL14" s="275"/>
      <c r="CM14" s="275"/>
      <c r="CN14" s="275"/>
      <c r="CO14" s="275"/>
      <c r="CP14" s="275"/>
      <c r="CQ14" s="275"/>
      <c r="CR14" s="275"/>
      <c r="CS14" s="275"/>
      <c r="CT14" s="275"/>
      <c r="CU14" s="275"/>
      <c r="CV14" s="275"/>
      <c r="CW14" s="275"/>
      <c r="CX14" s="275"/>
      <c r="CY14" s="275"/>
      <c r="CZ14" s="275"/>
      <c r="DA14" s="275"/>
    </row>
    <row r="15" spans="1:105" ht="12" customHeight="1" x14ac:dyDescent="0.25"/>
    <row r="16" spans="1:105" x14ac:dyDescent="0.25">
      <c r="E16" s="2" t="s">
        <v>233</v>
      </c>
    </row>
  </sheetData>
  <mergeCells count="30">
    <mergeCell ref="A3:DA3"/>
    <mergeCell ref="A10:G10"/>
    <mergeCell ref="H10:BC10"/>
    <mergeCell ref="BD10:BS10"/>
    <mergeCell ref="BT10:CI10"/>
    <mergeCell ref="CJ10:DA10"/>
    <mergeCell ref="D5:AC5"/>
    <mergeCell ref="E7:AC7"/>
    <mergeCell ref="AL5:CZ5"/>
    <mergeCell ref="AL7:CZ7"/>
    <mergeCell ref="CJ12:DA12"/>
    <mergeCell ref="A11:G11"/>
    <mergeCell ref="H11:BC11"/>
    <mergeCell ref="BD11:BS11"/>
    <mergeCell ref="BT11:CI11"/>
    <mergeCell ref="CJ11:DA11"/>
    <mergeCell ref="A12:G12"/>
    <mergeCell ref="H12:BC12"/>
    <mergeCell ref="BD12:BS12"/>
    <mergeCell ref="BT12:CI12"/>
    <mergeCell ref="CJ14:DA14"/>
    <mergeCell ref="A13:G13"/>
    <mergeCell ref="H13:BC13"/>
    <mergeCell ref="BD13:BS13"/>
    <mergeCell ref="BT13:CI13"/>
    <mergeCell ref="CJ13:DA13"/>
    <mergeCell ref="A14:G14"/>
    <mergeCell ref="H14:BC14"/>
    <mergeCell ref="BD14:BS14"/>
    <mergeCell ref="BT14:CI14"/>
  </mergeCells>
  <phoneticPr fontId="32"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56"/>
  <sheetViews>
    <sheetView view="pageBreakPreview" topLeftCell="A10" zoomScale="85" zoomScaleNormal="100" zoomScaleSheetLayoutView="85" workbookViewId="0">
      <selection activeCell="CJ16" sqref="CJ16:DA16"/>
    </sheetView>
  </sheetViews>
  <sheetFormatPr defaultColWidth="0.85546875" defaultRowHeight="15" x14ac:dyDescent="0.25"/>
  <cols>
    <col min="1" max="23" width="0.85546875" style="2"/>
    <col min="24" max="24" width="13.7109375" style="2" customWidth="1"/>
    <col min="25" max="111" width="0.85546875" style="2"/>
    <col min="112" max="112" width="7.7109375" style="2" bestFit="1" customWidth="1"/>
    <col min="113" max="113" width="16.140625" style="2" customWidth="1"/>
    <col min="114" max="16384" width="0.85546875" style="2"/>
  </cols>
  <sheetData>
    <row r="1" spans="1:115" ht="3" customHeight="1" x14ac:dyDescent="0.25"/>
    <row r="2" spans="1:115" ht="12" customHeight="1" x14ac:dyDescent="0.25"/>
    <row r="3" spans="1:115" s="6" customFormat="1" ht="14.25" x14ac:dyDescent="0.2">
      <c r="A3" s="231" t="s">
        <v>90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row>
    <row r="4" spans="1:115" s="6" customFormat="1" ht="14.25"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row>
    <row r="5" spans="1:115" s="6" customFormat="1" ht="31.5" customHeight="1" x14ac:dyDescent="0.2">
      <c r="A5" s="14"/>
      <c r="B5" s="14"/>
      <c r="C5" s="14"/>
      <c r="D5" s="14"/>
      <c r="E5" s="14"/>
      <c r="F5" s="14"/>
      <c r="G5" s="14"/>
      <c r="H5" s="231" t="s">
        <v>201</v>
      </c>
      <c r="I5" s="231"/>
      <c r="J5" s="231"/>
      <c r="K5" s="231"/>
      <c r="L5" s="231"/>
      <c r="M5" s="231"/>
      <c r="N5" s="231"/>
      <c r="O5" s="231"/>
      <c r="P5" s="231"/>
      <c r="Q5" s="231"/>
      <c r="R5" s="231"/>
      <c r="S5" s="231"/>
      <c r="T5" s="231"/>
      <c r="U5" s="231"/>
      <c r="V5" s="231"/>
      <c r="W5" s="231"/>
      <c r="X5" s="231"/>
      <c r="Y5" s="231"/>
      <c r="Z5" s="231"/>
      <c r="AA5" s="14"/>
      <c r="AB5" s="14"/>
      <c r="AC5" s="14"/>
      <c r="AD5" s="14"/>
      <c r="AE5" s="14"/>
      <c r="AF5" s="14"/>
      <c r="AG5" s="14"/>
      <c r="AH5" s="304" t="s">
        <v>104</v>
      </c>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5"/>
      <c r="CZ5" s="305"/>
      <c r="DA5" s="306"/>
    </row>
    <row r="6" spans="1:115" s="6" customFormat="1" ht="14.25"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row>
    <row r="7" spans="1:115" s="6" customFormat="1" ht="33.75" customHeight="1" x14ac:dyDescent="0.2">
      <c r="A7" s="14"/>
      <c r="B7" s="14"/>
      <c r="C7" s="14"/>
      <c r="D7" s="14"/>
      <c r="E7" s="14"/>
      <c r="F7" s="14"/>
      <c r="G7" s="14"/>
      <c r="H7" s="231" t="s">
        <v>126</v>
      </c>
      <c r="I7" s="231"/>
      <c r="J7" s="231"/>
      <c r="K7" s="231"/>
      <c r="L7" s="231"/>
      <c r="M7" s="231"/>
      <c r="N7" s="231"/>
      <c r="O7" s="231"/>
      <c r="P7" s="231"/>
      <c r="Q7" s="231"/>
      <c r="R7" s="231"/>
      <c r="S7" s="231"/>
      <c r="T7" s="231"/>
      <c r="U7" s="231"/>
      <c r="V7" s="231"/>
      <c r="W7" s="231"/>
      <c r="X7" s="231"/>
      <c r="Y7" s="231"/>
      <c r="Z7" s="231"/>
      <c r="AA7" s="14"/>
      <c r="AB7" s="14"/>
      <c r="AC7" s="14"/>
      <c r="AD7" s="14"/>
      <c r="AE7" s="14"/>
      <c r="AF7" s="14"/>
      <c r="AG7" s="14"/>
      <c r="AH7" s="304" t="s">
        <v>244</v>
      </c>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5"/>
      <c r="CZ7" s="305"/>
      <c r="DA7" s="306"/>
    </row>
    <row r="8" spans="1:115" s="6" customFormat="1" ht="14.25" x14ac:dyDescent="0.2">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row>
    <row r="9" spans="1:115" ht="10.5" customHeight="1" x14ac:dyDescent="0.25"/>
    <row r="10" spans="1:115" ht="30" customHeight="1" x14ac:dyDescent="0.25">
      <c r="A10" s="389" t="s">
        <v>13</v>
      </c>
      <c r="B10" s="390"/>
      <c r="C10" s="390"/>
      <c r="D10" s="390"/>
      <c r="E10" s="390"/>
      <c r="F10" s="390"/>
      <c r="G10" s="391"/>
      <c r="H10" s="389" t="s">
        <v>30</v>
      </c>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1"/>
      <c r="BT10" s="389" t="s">
        <v>92</v>
      </c>
      <c r="BU10" s="390"/>
      <c r="BV10" s="390"/>
      <c r="BW10" s="390"/>
      <c r="BX10" s="390"/>
      <c r="BY10" s="390"/>
      <c r="BZ10" s="390"/>
      <c r="CA10" s="390"/>
      <c r="CB10" s="390"/>
      <c r="CC10" s="390"/>
      <c r="CD10" s="390"/>
      <c r="CE10" s="390"/>
      <c r="CF10" s="390"/>
      <c r="CG10" s="390"/>
      <c r="CH10" s="390"/>
      <c r="CI10" s="391"/>
      <c r="CJ10" s="389" t="s">
        <v>93</v>
      </c>
      <c r="CK10" s="390"/>
      <c r="CL10" s="390"/>
      <c r="CM10" s="390"/>
      <c r="CN10" s="390"/>
      <c r="CO10" s="390"/>
      <c r="CP10" s="390"/>
      <c r="CQ10" s="390"/>
      <c r="CR10" s="390"/>
      <c r="CS10" s="390"/>
      <c r="CT10" s="390"/>
      <c r="CU10" s="390"/>
      <c r="CV10" s="390"/>
      <c r="CW10" s="390"/>
      <c r="CX10" s="390"/>
      <c r="CY10" s="390"/>
      <c r="CZ10" s="390"/>
      <c r="DA10" s="391"/>
      <c r="DI10" s="34">
        <f>CJ14+CJ15+CJ28+CJ29+CJ32+CJ33+CJ34+CJ35</f>
        <v>57800</v>
      </c>
      <c r="DK10" s="2" t="s">
        <v>655</v>
      </c>
    </row>
    <row r="11" spans="1:115" s="1" customFormat="1" ht="12.75" x14ac:dyDescent="0.2">
      <c r="A11" s="221">
        <v>1</v>
      </c>
      <c r="B11" s="221"/>
      <c r="C11" s="221"/>
      <c r="D11" s="221"/>
      <c r="E11" s="221"/>
      <c r="F11" s="221"/>
      <c r="G11" s="221"/>
      <c r="H11" s="221">
        <v>2</v>
      </c>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v>3</v>
      </c>
      <c r="BU11" s="221"/>
      <c r="BV11" s="221"/>
      <c r="BW11" s="221"/>
      <c r="BX11" s="221"/>
      <c r="BY11" s="221"/>
      <c r="BZ11" s="221"/>
      <c r="CA11" s="221"/>
      <c r="CB11" s="221"/>
      <c r="CC11" s="221"/>
      <c r="CD11" s="221"/>
      <c r="CE11" s="221"/>
      <c r="CF11" s="221"/>
      <c r="CG11" s="221"/>
      <c r="CH11" s="221"/>
      <c r="CI11" s="221"/>
      <c r="CJ11" s="221">
        <v>4</v>
      </c>
      <c r="CK11" s="221"/>
      <c r="CL11" s="221"/>
      <c r="CM11" s="221"/>
      <c r="CN11" s="221"/>
      <c r="CO11" s="221"/>
      <c r="CP11" s="221"/>
      <c r="CQ11" s="221"/>
      <c r="CR11" s="221"/>
      <c r="CS11" s="221"/>
      <c r="CT11" s="221"/>
      <c r="CU11" s="221"/>
      <c r="CV11" s="221"/>
      <c r="CW11" s="221"/>
      <c r="CX11" s="221"/>
      <c r="CY11" s="221"/>
      <c r="CZ11" s="221"/>
      <c r="DA11" s="221"/>
    </row>
    <row r="12" spans="1:115" ht="15" customHeight="1" x14ac:dyDescent="0.25">
      <c r="A12" s="310" t="s">
        <v>42</v>
      </c>
      <c r="B12" s="310"/>
      <c r="C12" s="310"/>
      <c r="D12" s="310"/>
      <c r="E12" s="310"/>
      <c r="F12" s="310"/>
      <c r="G12" s="310"/>
      <c r="H12" s="368" t="s">
        <v>258</v>
      </c>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70"/>
      <c r="BT12" s="281">
        <v>1</v>
      </c>
      <c r="BU12" s="281"/>
      <c r="BV12" s="281"/>
      <c r="BW12" s="281"/>
      <c r="BX12" s="281"/>
      <c r="BY12" s="281"/>
      <c r="BZ12" s="281"/>
      <c r="CA12" s="281"/>
      <c r="CB12" s="281"/>
      <c r="CC12" s="281"/>
      <c r="CD12" s="281"/>
      <c r="CE12" s="281"/>
      <c r="CF12" s="281"/>
      <c r="CG12" s="281"/>
      <c r="CH12" s="281"/>
      <c r="CI12" s="281"/>
      <c r="CJ12" s="371">
        <v>12600</v>
      </c>
      <c r="CK12" s="371"/>
      <c r="CL12" s="371"/>
      <c r="CM12" s="371"/>
      <c r="CN12" s="371"/>
      <c r="CO12" s="371"/>
      <c r="CP12" s="371"/>
      <c r="CQ12" s="371"/>
      <c r="CR12" s="371"/>
      <c r="CS12" s="371"/>
      <c r="CT12" s="371"/>
      <c r="CU12" s="371"/>
      <c r="CV12" s="371"/>
      <c r="CW12" s="371"/>
      <c r="CX12" s="371"/>
      <c r="CY12" s="371"/>
      <c r="CZ12" s="371"/>
      <c r="DA12" s="371"/>
      <c r="DH12" s="111">
        <v>702225</v>
      </c>
      <c r="DI12" s="34">
        <f>CJ12+CJ14+CJ15+CJ16+CJ29+CJ30+CJ40+CJ28+CJ32+CJ33+CJ41</f>
        <v>126400</v>
      </c>
    </row>
    <row r="13" spans="1:115" s="170" customFormat="1" ht="15" customHeight="1" x14ac:dyDescent="0.25">
      <c r="A13" s="310" t="s">
        <v>46</v>
      </c>
      <c r="B13" s="310"/>
      <c r="C13" s="310"/>
      <c r="D13" s="310"/>
      <c r="E13" s="310"/>
      <c r="F13" s="310"/>
      <c r="G13" s="310"/>
      <c r="H13" s="368" t="s">
        <v>709</v>
      </c>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70"/>
      <c r="BT13" s="281">
        <v>1</v>
      </c>
      <c r="BU13" s="281"/>
      <c r="BV13" s="281"/>
      <c r="BW13" s="281"/>
      <c r="BX13" s="281"/>
      <c r="BY13" s="281"/>
      <c r="BZ13" s="281"/>
      <c r="CA13" s="281"/>
      <c r="CB13" s="281"/>
      <c r="CC13" s="281"/>
      <c r="CD13" s="281"/>
      <c r="CE13" s="281"/>
      <c r="CF13" s="281"/>
      <c r="CG13" s="281"/>
      <c r="CH13" s="281"/>
      <c r="CI13" s="281"/>
      <c r="CJ13" s="371">
        <v>2600</v>
      </c>
      <c r="CK13" s="371"/>
      <c r="CL13" s="371"/>
      <c r="CM13" s="371"/>
      <c r="CN13" s="371"/>
      <c r="CO13" s="371"/>
      <c r="CP13" s="371"/>
      <c r="CQ13" s="371"/>
      <c r="CR13" s="371"/>
      <c r="CS13" s="371"/>
      <c r="CT13" s="371"/>
      <c r="CU13" s="371"/>
      <c r="CV13" s="371"/>
      <c r="CW13" s="371"/>
      <c r="CX13" s="371"/>
      <c r="CY13" s="371"/>
      <c r="CZ13" s="371"/>
      <c r="DA13" s="371"/>
      <c r="DH13" s="111"/>
      <c r="DI13" s="34"/>
    </row>
    <row r="14" spans="1:115" ht="15" customHeight="1" x14ac:dyDescent="0.25">
      <c r="A14" s="310" t="s">
        <v>46</v>
      </c>
      <c r="B14" s="310"/>
      <c r="C14" s="310"/>
      <c r="D14" s="310"/>
      <c r="E14" s="310"/>
      <c r="F14" s="310"/>
      <c r="G14" s="310"/>
      <c r="H14" s="368" t="s">
        <v>259</v>
      </c>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70"/>
      <c r="BT14" s="281">
        <v>1</v>
      </c>
      <c r="BU14" s="281"/>
      <c r="BV14" s="281"/>
      <c r="BW14" s="281"/>
      <c r="BX14" s="281"/>
      <c r="BY14" s="281"/>
      <c r="BZ14" s="281"/>
      <c r="CA14" s="281"/>
      <c r="CB14" s="281"/>
      <c r="CC14" s="281"/>
      <c r="CD14" s="281"/>
      <c r="CE14" s="281"/>
      <c r="CF14" s="281"/>
      <c r="CG14" s="281"/>
      <c r="CH14" s="281"/>
      <c r="CI14" s="281"/>
      <c r="CJ14" s="371">
        <v>32800</v>
      </c>
      <c r="CK14" s="371"/>
      <c r="CL14" s="371"/>
      <c r="CM14" s="371"/>
      <c r="CN14" s="371"/>
      <c r="CO14" s="371"/>
      <c r="CP14" s="371"/>
      <c r="CQ14" s="371"/>
      <c r="CR14" s="371"/>
      <c r="CS14" s="371"/>
      <c r="CT14" s="371"/>
      <c r="CU14" s="371"/>
      <c r="CV14" s="371"/>
      <c r="CW14" s="371"/>
      <c r="CX14" s="371"/>
      <c r="CY14" s="371"/>
      <c r="CZ14" s="371"/>
      <c r="DA14" s="371"/>
      <c r="DH14" s="2">
        <v>226</v>
      </c>
      <c r="DI14" s="34">
        <f>CJ17+CJ19+CJ25+CJ34+CJ37+CJ38+CJ39+CJ42</f>
        <v>25100</v>
      </c>
    </row>
    <row r="15" spans="1:115" ht="15" customHeight="1" x14ac:dyDescent="0.25">
      <c r="A15" s="310" t="s">
        <v>52</v>
      </c>
      <c r="B15" s="310"/>
      <c r="C15" s="310"/>
      <c r="D15" s="310"/>
      <c r="E15" s="310"/>
      <c r="F15" s="310"/>
      <c r="G15" s="310"/>
      <c r="H15" s="368" t="s">
        <v>260</v>
      </c>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70"/>
      <c r="BT15" s="281">
        <v>1</v>
      </c>
      <c r="BU15" s="281"/>
      <c r="BV15" s="281"/>
      <c r="BW15" s="281"/>
      <c r="BX15" s="281"/>
      <c r="BY15" s="281"/>
      <c r="BZ15" s="281"/>
      <c r="CA15" s="281"/>
      <c r="CB15" s="281"/>
      <c r="CC15" s="281"/>
      <c r="CD15" s="281"/>
      <c r="CE15" s="281"/>
      <c r="CF15" s="281"/>
      <c r="CG15" s="281"/>
      <c r="CH15" s="281"/>
      <c r="CI15" s="281"/>
      <c r="CJ15" s="371">
        <v>25000</v>
      </c>
      <c r="CK15" s="371"/>
      <c r="CL15" s="371"/>
      <c r="CM15" s="371"/>
      <c r="CN15" s="371"/>
      <c r="CO15" s="371"/>
      <c r="CP15" s="371"/>
      <c r="CQ15" s="371"/>
      <c r="CR15" s="371"/>
      <c r="CS15" s="371"/>
      <c r="CT15" s="371"/>
      <c r="CU15" s="371"/>
      <c r="CV15" s="371"/>
      <c r="CW15" s="371"/>
      <c r="CX15" s="371"/>
      <c r="CY15" s="371"/>
      <c r="CZ15" s="371"/>
      <c r="DA15" s="371"/>
      <c r="DH15" s="2">
        <v>227</v>
      </c>
      <c r="DI15" s="34">
        <f>CJ18+CJ35</f>
        <v>0</v>
      </c>
    </row>
    <row r="16" spans="1:115" ht="22.5" customHeight="1" x14ac:dyDescent="0.25">
      <c r="A16" s="310" t="s">
        <v>109</v>
      </c>
      <c r="B16" s="310"/>
      <c r="C16" s="310"/>
      <c r="D16" s="310"/>
      <c r="E16" s="310"/>
      <c r="F16" s="310"/>
      <c r="G16" s="310"/>
      <c r="H16" s="368" t="s">
        <v>261</v>
      </c>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70"/>
      <c r="BT16" s="281">
        <v>1</v>
      </c>
      <c r="BU16" s="281"/>
      <c r="BV16" s="281"/>
      <c r="BW16" s="281"/>
      <c r="BX16" s="281"/>
      <c r="BY16" s="281"/>
      <c r="BZ16" s="281"/>
      <c r="CA16" s="281"/>
      <c r="CB16" s="281"/>
      <c r="CC16" s="281"/>
      <c r="CD16" s="281"/>
      <c r="CE16" s="281"/>
      <c r="CF16" s="281"/>
      <c r="CG16" s="281"/>
      <c r="CH16" s="281"/>
      <c r="CI16" s="281"/>
      <c r="CJ16" s="371">
        <v>56000</v>
      </c>
      <c r="CK16" s="371"/>
      <c r="CL16" s="371"/>
      <c r="CM16" s="371"/>
      <c r="CN16" s="371"/>
      <c r="CO16" s="371"/>
      <c r="CP16" s="371"/>
      <c r="CQ16" s="371"/>
      <c r="CR16" s="371"/>
      <c r="CS16" s="371"/>
      <c r="CT16" s="371"/>
      <c r="CU16" s="371"/>
      <c r="CV16" s="371"/>
      <c r="CW16" s="371"/>
      <c r="CX16" s="371"/>
      <c r="CY16" s="371"/>
      <c r="CZ16" s="371"/>
      <c r="DA16" s="371"/>
      <c r="DH16" s="2">
        <v>343</v>
      </c>
      <c r="DI16" s="34">
        <f>CJ38</f>
        <v>0</v>
      </c>
    </row>
    <row r="17" spans="1:113" ht="18.75" customHeight="1" x14ac:dyDescent="0.25">
      <c r="A17" s="310" t="s">
        <v>208</v>
      </c>
      <c r="B17" s="310"/>
      <c r="C17" s="310"/>
      <c r="D17" s="310"/>
      <c r="E17" s="310"/>
      <c r="F17" s="310"/>
      <c r="G17" s="310"/>
      <c r="H17" s="368" t="s">
        <v>262</v>
      </c>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70"/>
      <c r="BT17" s="281">
        <v>1</v>
      </c>
      <c r="BU17" s="281"/>
      <c r="BV17" s="281"/>
      <c r="BW17" s="281"/>
      <c r="BX17" s="281"/>
      <c r="BY17" s="281"/>
      <c r="BZ17" s="281"/>
      <c r="CA17" s="281"/>
      <c r="CB17" s="281"/>
      <c r="CC17" s="281"/>
      <c r="CD17" s="281"/>
      <c r="CE17" s="281"/>
      <c r="CF17" s="281"/>
      <c r="CG17" s="281"/>
      <c r="CH17" s="281"/>
      <c r="CI17" s="281"/>
      <c r="CJ17" s="374"/>
      <c r="CK17" s="374"/>
      <c r="CL17" s="374"/>
      <c r="CM17" s="374"/>
      <c r="CN17" s="374"/>
      <c r="CO17" s="374"/>
      <c r="CP17" s="374"/>
      <c r="CQ17" s="374"/>
      <c r="CR17" s="374"/>
      <c r="CS17" s="374"/>
      <c r="CT17" s="374"/>
      <c r="CU17" s="374"/>
      <c r="CV17" s="374"/>
      <c r="CW17" s="374"/>
      <c r="CX17" s="374"/>
      <c r="CY17" s="374"/>
      <c r="CZ17" s="374"/>
      <c r="DA17" s="374"/>
      <c r="DH17" s="2" t="s">
        <v>608</v>
      </c>
    </row>
    <row r="18" spans="1:113" ht="24" customHeight="1" x14ac:dyDescent="0.25">
      <c r="A18" s="310" t="s">
        <v>209</v>
      </c>
      <c r="B18" s="310"/>
      <c r="C18" s="310"/>
      <c r="D18" s="310"/>
      <c r="E18" s="310"/>
      <c r="F18" s="310"/>
      <c r="G18" s="310"/>
      <c r="H18" s="368" t="s">
        <v>263</v>
      </c>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70"/>
      <c r="BT18" s="281">
        <v>1</v>
      </c>
      <c r="BU18" s="281"/>
      <c r="BV18" s="281"/>
      <c r="BW18" s="281"/>
      <c r="BX18" s="281"/>
      <c r="BY18" s="281"/>
      <c r="BZ18" s="281"/>
      <c r="CA18" s="281"/>
      <c r="CB18" s="281"/>
      <c r="CC18" s="281"/>
      <c r="CD18" s="281"/>
      <c r="CE18" s="281"/>
      <c r="CF18" s="281"/>
      <c r="CG18" s="281"/>
      <c r="CH18" s="281"/>
      <c r="CI18" s="281"/>
      <c r="CJ18" s="375"/>
      <c r="CK18" s="375"/>
      <c r="CL18" s="375"/>
      <c r="CM18" s="375"/>
      <c r="CN18" s="375"/>
      <c r="CO18" s="375"/>
      <c r="CP18" s="375"/>
      <c r="CQ18" s="375"/>
      <c r="CR18" s="375"/>
      <c r="CS18" s="375"/>
      <c r="CT18" s="375"/>
      <c r="CU18" s="375"/>
      <c r="CV18" s="375"/>
      <c r="CW18" s="375"/>
      <c r="CX18" s="375"/>
      <c r="CY18" s="375"/>
      <c r="CZ18" s="375"/>
      <c r="DA18" s="375"/>
      <c r="DH18" s="2">
        <v>226</v>
      </c>
      <c r="DI18" s="34">
        <f>CJ22+CJ20+CJ21</f>
        <v>739660</v>
      </c>
    </row>
    <row r="19" spans="1:113" ht="18" customHeight="1" x14ac:dyDescent="0.25">
      <c r="A19" s="310" t="s">
        <v>210</v>
      </c>
      <c r="B19" s="310"/>
      <c r="C19" s="310"/>
      <c r="D19" s="310"/>
      <c r="E19" s="310"/>
      <c r="F19" s="310"/>
      <c r="G19" s="310"/>
      <c r="H19" s="368" t="s">
        <v>264</v>
      </c>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369"/>
      <c r="BM19" s="369"/>
      <c r="BN19" s="369"/>
      <c r="BO19" s="369"/>
      <c r="BP19" s="369"/>
      <c r="BQ19" s="369"/>
      <c r="BR19" s="369"/>
      <c r="BS19" s="370"/>
      <c r="BT19" s="281">
        <v>1</v>
      </c>
      <c r="BU19" s="281"/>
      <c r="BV19" s="281"/>
      <c r="BW19" s="281"/>
      <c r="BX19" s="281"/>
      <c r="BY19" s="281"/>
      <c r="BZ19" s="281"/>
      <c r="CA19" s="281"/>
      <c r="CB19" s="281"/>
      <c r="CC19" s="281"/>
      <c r="CD19" s="281"/>
      <c r="CE19" s="281"/>
      <c r="CF19" s="281"/>
      <c r="CG19" s="281"/>
      <c r="CH19" s="281"/>
      <c r="CI19" s="281"/>
      <c r="CJ19" s="373">
        <v>25100</v>
      </c>
      <c r="CK19" s="373"/>
      <c r="CL19" s="373"/>
      <c r="CM19" s="373"/>
      <c r="CN19" s="373"/>
      <c r="CO19" s="373"/>
      <c r="CP19" s="373"/>
      <c r="CQ19" s="373"/>
      <c r="CR19" s="373"/>
      <c r="CS19" s="373"/>
      <c r="CT19" s="373"/>
      <c r="CU19" s="373"/>
      <c r="CV19" s="373"/>
      <c r="CW19" s="373"/>
      <c r="CX19" s="373"/>
      <c r="CY19" s="373"/>
      <c r="CZ19" s="373"/>
      <c r="DA19" s="373"/>
      <c r="DH19" s="2">
        <v>225</v>
      </c>
      <c r="DI19" s="34"/>
    </row>
    <row r="20" spans="1:113" ht="15" customHeight="1" x14ac:dyDescent="0.25">
      <c r="A20" s="310" t="s">
        <v>211</v>
      </c>
      <c r="B20" s="310"/>
      <c r="C20" s="310"/>
      <c r="D20" s="310"/>
      <c r="E20" s="310"/>
      <c r="F20" s="310"/>
      <c r="G20" s="310"/>
      <c r="H20" s="368" t="s">
        <v>265</v>
      </c>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70"/>
      <c r="BT20" s="281">
        <v>1</v>
      </c>
      <c r="BU20" s="281"/>
      <c r="BV20" s="281"/>
      <c r="BW20" s="281"/>
      <c r="BX20" s="281"/>
      <c r="BY20" s="281"/>
      <c r="BZ20" s="281"/>
      <c r="CA20" s="281"/>
      <c r="CB20" s="281"/>
      <c r="CC20" s="281"/>
      <c r="CD20" s="281"/>
      <c r="CE20" s="281"/>
      <c r="CF20" s="281"/>
      <c r="CG20" s="281"/>
      <c r="CH20" s="281"/>
      <c r="CI20" s="281"/>
      <c r="CJ20" s="374">
        <v>599660</v>
      </c>
      <c r="CK20" s="374"/>
      <c r="CL20" s="374"/>
      <c r="CM20" s="374"/>
      <c r="CN20" s="374"/>
      <c r="CO20" s="374"/>
      <c r="CP20" s="374"/>
      <c r="CQ20" s="374"/>
      <c r="CR20" s="374"/>
      <c r="CS20" s="374"/>
      <c r="CT20" s="374"/>
      <c r="CU20" s="374"/>
      <c r="CV20" s="374"/>
      <c r="CW20" s="374"/>
      <c r="CX20" s="374"/>
      <c r="CY20" s="374"/>
      <c r="CZ20" s="374"/>
      <c r="DA20" s="374"/>
    </row>
    <row r="21" spans="1:113" ht="15" customHeight="1" x14ac:dyDescent="0.25">
      <c r="A21" s="310" t="s">
        <v>212</v>
      </c>
      <c r="B21" s="310"/>
      <c r="C21" s="310"/>
      <c r="D21" s="310"/>
      <c r="E21" s="310"/>
      <c r="F21" s="310"/>
      <c r="G21" s="310"/>
      <c r="H21" s="368" t="s">
        <v>266</v>
      </c>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c r="BC21" s="369"/>
      <c r="BD21" s="369"/>
      <c r="BE21" s="369"/>
      <c r="BF21" s="369"/>
      <c r="BG21" s="369"/>
      <c r="BH21" s="369"/>
      <c r="BI21" s="369"/>
      <c r="BJ21" s="369"/>
      <c r="BK21" s="369"/>
      <c r="BL21" s="369"/>
      <c r="BM21" s="369"/>
      <c r="BN21" s="369"/>
      <c r="BO21" s="369"/>
      <c r="BP21" s="369"/>
      <c r="BQ21" s="369"/>
      <c r="BR21" s="369"/>
      <c r="BS21" s="370"/>
      <c r="BT21" s="281">
        <v>1</v>
      </c>
      <c r="BU21" s="281"/>
      <c r="BV21" s="281"/>
      <c r="BW21" s="281"/>
      <c r="BX21" s="281"/>
      <c r="BY21" s="281"/>
      <c r="BZ21" s="281"/>
      <c r="CA21" s="281"/>
      <c r="CB21" s="281"/>
      <c r="CC21" s="281"/>
      <c r="CD21" s="281"/>
      <c r="CE21" s="281"/>
      <c r="CF21" s="281"/>
      <c r="CG21" s="281"/>
      <c r="CH21" s="281"/>
      <c r="CI21" s="281"/>
      <c r="CJ21" s="374">
        <v>85000</v>
      </c>
      <c r="CK21" s="374"/>
      <c r="CL21" s="374"/>
      <c r="CM21" s="374"/>
      <c r="CN21" s="374"/>
      <c r="CO21" s="374"/>
      <c r="CP21" s="374"/>
      <c r="CQ21" s="374"/>
      <c r="CR21" s="374"/>
      <c r="CS21" s="374"/>
      <c r="CT21" s="374"/>
      <c r="CU21" s="374"/>
      <c r="CV21" s="374"/>
      <c r="CW21" s="374"/>
      <c r="CX21" s="374"/>
      <c r="CY21" s="374"/>
      <c r="CZ21" s="374"/>
      <c r="DA21" s="374"/>
    </row>
    <row r="22" spans="1:113" ht="15" customHeight="1" x14ac:dyDescent="0.25">
      <c r="A22" s="310" t="s">
        <v>213</v>
      </c>
      <c r="B22" s="310"/>
      <c r="C22" s="310"/>
      <c r="D22" s="310"/>
      <c r="E22" s="310"/>
      <c r="F22" s="310"/>
      <c r="G22" s="310"/>
      <c r="H22" s="368" t="s">
        <v>708</v>
      </c>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69"/>
      <c r="BJ22" s="369"/>
      <c r="BK22" s="369"/>
      <c r="BL22" s="369"/>
      <c r="BM22" s="369"/>
      <c r="BN22" s="369"/>
      <c r="BO22" s="369"/>
      <c r="BP22" s="369"/>
      <c r="BQ22" s="369"/>
      <c r="BR22" s="369"/>
      <c r="BS22" s="370"/>
      <c r="BT22" s="281">
        <v>1</v>
      </c>
      <c r="BU22" s="281"/>
      <c r="BV22" s="281"/>
      <c r="BW22" s="281"/>
      <c r="BX22" s="281"/>
      <c r="BY22" s="281"/>
      <c r="BZ22" s="281"/>
      <c r="CA22" s="281"/>
      <c r="CB22" s="281"/>
      <c r="CC22" s="281"/>
      <c r="CD22" s="281"/>
      <c r="CE22" s="281"/>
      <c r="CF22" s="281"/>
      <c r="CG22" s="281"/>
      <c r="CH22" s="281"/>
      <c r="CI22" s="281"/>
      <c r="CJ22" s="374">
        <v>55000</v>
      </c>
      <c r="CK22" s="374"/>
      <c r="CL22" s="374"/>
      <c r="CM22" s="374"/>
      <c r="CN22" s="374"/>
      <c r="CO22" s="374"/>
      <c r="CP22" s="374"/>
      <c r="CQ22" s="374"/>
      <c r="CR22" s="374"/>
      <c r="CS22" s="374"/>
      <c r="CT22" s="374"/>
      <c r="CU22" s="374"/>
      <c r="CV22" s="374"/>
      <c r="CW22" s="374"/>
      <c r="CX22" s="374"/>
      <c r="CY22" s="374"/>
      <c r="CZ22" s="374"/>
      <c r="DA22" s="374"/>
      <c r="DH22" s="2" t="s">
        <v>609</v>
      </c>
    </row>
    <row r="23" spans="1:113" ht="15" customHeight="1" x14ac:dyDescent="0.25">
      <c r="A23" s="376" t="s">
        <v>214</v>
      </c>
      <c r="B23" s="377"/>
      <c r="C23" s="377"/>
      <c r="D23" s="377"/>
      <c r="E23" s="377"/>
      <c r="F23" s="377"/>
      <c r="G23" s="378"/>
      <c r="H23" s="368" t="s">
        <v>539</v>
      </c>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9"/>
      <c r="BI23" s="369"/>
      <c r="BJ23" s="369"/>
      <c r="BK23" s="369"/>
      <c r="BL23" s="369"/>
      <c r="BM23" s="369"/>
      <c r="BN23" s="369"/>
      <c r="BO23" s="369"/>
      <c r="BP23" s="369"/>
      <c r="BQ23" s="369"/>
      <c r="BR23" s="369"/>
      <c r="BS23" s="370"/>
      <c r="BT23" s="276">
        <v>1</v>
      </c>
      <c r="BU23" s="277"/>
      <c r="BV23" s="277"/>
      <c r="BW23" s="277"/>
      <c r="BX23" s="277"/>
      <c r="BY23" s="277"/>
      <c r="BZ23" s="277"/>
      <c r="CA23" s="277"/>
      <c r="CB23" s="277"/>
      <c r="CC23" s="277"/>
      <c r="CD23" s="277"/>
      <c r="CE23" s="277"/>
      <c r="CF23" s="277"/>
      <c r="CG23" s="277"/>
      <c r="CH23" s="277"/>
      <c r="CI23" s="278"/>
      <c r="CJ23" s="386">
        <v>240000</v>
      </c>
      <c r="CK23" s="387"/>
      <c r="CL23" s="387"/>
      <c r="CM23" s="387"/>
      <c r="CN23" s="387"/>
      <c r="CO23" s="387"/>
      <c r="CP23" s="387"/>
      <c r="CQ23" s="387"/>
      <c r="CR23" s="387"/>
      <c r="CS23" s="387"/>
      <c r="CT23" s="387"/>
      <c r="CU23" s="387"/>
      <c r="CV23" s="387"/>
      <c r="CW23" s="387"/>
      <c r="CX23" s="387"/>
      <c r="CY23" s="387"/>
      <c r="CZ23" s="387"/>
      <c r="DA23" s="388"/>
      <c r="DH23" s="2">
        <v>226</v>
      </c>
      <c r="DI23" s="34">
        <f>CJ26+CJ27</f>
        <v>716100</v>
      </c>
    </row>
    <row r="24" spans="1:113" ht="15" customHeight="1" x14ac:dyDescent="0.25">
      <c r="A24" s="376" t="s">
        <v>215</v>
      </c>
      <c r="B24" s="377"/>
      <c r="C24" s="377"/>
      <c r="D24" s="377"/>
      <c r="E24" s="377"/>
      <c r="F24" s="377"/>
      <c r="G24" s="378"/>
      <c r="H24" s="368" t="s">
        <v>540</v>
      </c>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69"/>
      <c r="BO24" s="369"/>
      <c r="BP24" s="369"/>
      <c r="BQ24" s="369"/>
      <c r="BR24" s="369"/>
      <c r="BS24" s="370"/>
      <c r="BT24" s="276">
        <v>1</v>
      </c>
      <c r="BU24" s="277"/>
      <c r="BV24" s="277"/>
      <c r="BW24" s="277"/>
      <c r="BX24" s="277"/>
      <c r="BY24" s="277"/>
      <c r="BZ24" s="277"/>
      <c r="CA24" s="277"/>
      <c r="CB24" s="277"/>
      <c r="CC24" s="277"/>
      <c r="CD24" s="277"/>
      <c r="CE24" s="277"/>
      <c r="CF24" s="277"/>
      <c r="CG24" s="277"/>
      <c r="CH24" s="277"/>
      <c r="CI24" s="278"/>
      <c r="CJ24" s="379"/>
      <c r="CK24" s="380"/>
      <c r="CL24" s="380"/>
      <c r="CM24" s="380"/>
      <c r="CN24" s="380"/>
      <c r="CO24" s="380"/>
      <c r="CP24" s="380"/>
      <c r="CQ24" s="380"/>
      <c r="CR24" s="380"/>
      <c r="CS24" s="380"/>
      <c r="CT24" s="380"/>
      <c r="CU24" s="380"/>
      <c r="CV24" s="380"/>
      <c r="CW24" s="380"/>
      <c r="CX24" s="380"/>
      <c r="CY24" s="380"/>
      <c r="CZ24" s="380"/>
      <c r="DA24" s="381"/>
      <c r="DH24" s="2">
        <v>225</v>
      </c>
      <c r="DI24" s="34">
        <f>CJ13</f>
        <v>2600</v>
      </c>
    </row>
    <row r="25" spans="1:113" ht="15" customHeight="1" x14ac:dyDescent="0.25">
      <c r="A25" s="376" t="s">
        <v>216</v>
      </c>
      <c r="B25" s="377"/>
      <c r="C25" s="377"/>
      <c r="D25" s="377"/>
      <c r="E25" s="377"/>
      <c r="F25" s="377"/>
      <c r="G25" s="378"/>
      <c r="H25" s="368" t="s">
        <v>568</v>
      </c>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69"/>
      <c r="BK25" s="369"/>
      <c r="BL25" s="369"/>
      <c r="BM25" s="369"/>
      <c r="BN25" s="369"/>
      <c r="BO25" s="369"/>
      <c r="BP25" s="369"/>
      <c r="BQ25" s="369"/>
      <c r="BR25" s="369"/>
      <c r="BS25" s="370"/>
      <c r="BT25" s="276">
        <v>1</v>
      </c>
      <c r="BU25" s="277"/>
      <c r="BV25" s="277"/>
      <c r="BW25" s="277"/>
      <c r="BX25" s="277"/>
      <c r="BY25" s="277"/>
      <c r="BZ25" s="277"/>
      <c r="CA25" s="277"/>
      <c r="CB25" s="277"/>
      <c r="CC25" s="277"/>
      <c r="CD25" s="277"/>
      <c r="CE25" s="277"/>
      <c r="CF25" s="277"/>
      <c r="CG25" s="277"/>
      <c r="CH25" s="277"/>
      <c r="CI25" s="278"/>
      <c r="CJ25" s="392"/>
      <c r="CK25" s="393"/>
      <c r="CL25" s="393"/>
      <c r="CM25" s="393"/>
      <c r="CN25" s="393"/>
      <c r="CO25" s="393"/>
      <c r="CP25" s="393"/>
      <c r="CQ25" s="393"/>
      <c r="CR25" s="393"/>
      <c r="CS25" s="393"/>
      <c r="CT25" s="393"/>
      <c r="CU25" s="393"/>
      <c r="CV25" s="393"/>
      <c r="CW25" s="393"/>
      <c r="CX25" s="393"/>
      <c r="CY25" s="393"/>
      <c r="CZ25" s="393"/>
      <c r="DA25" s="394"/>
    </row>
    <row r="26" spans="1:113" ht="15" customHeight="1" x14ac:dyDescent="0.25">
      <c r="A26" s="376" t="s">
        <v>217</v>
      </c>
      <c r="B26" s="377"/>
      <c r="C26" s="377"/>
      <c r="D26" s="377"/>
      <c r="E26" s="377"/>
      <c r="F26" s="377"/>
      <c r="G26" s="378"/>
      <c r="H26" s="368" t="s">
        <v>569</v>
      </c>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69"/>
      <c r="BQ26" s="369"/>
      <c r="BR26" s="369"/>
      <c r="BS26" s="370"/>
      <c r="BT26" s="276">
        <v>1</v>
      </c>
      <c r="BU26" s="277"/>
      <c r="BV26" s="277"/>
      <c r="BW26" s="277"/>
      <c r="BX26" s="277"/>
      <c r="BY26" s="277"/>
      <c r="BZ26" s="277"/>
      <c r="CA26" s="277"/>
      <c r="CB26" s="277"/>
      <c r="CC26" s="277"/>
      <c r="CD26" s="277"/>
      <c r="CE26" s="277"/>
      <c r="CF26" s="277"/>
      <c r="CG26" s="277"/>
      <c r="CH26" s="277"/>
      <c r="CI26" s="278"/>
      <c r="CJ26" s="379">
        <v>12500</v>
      </c>
      <c r="CK26" s="380"/>
      <c r="CL26" s="380"/>
      <c r="CM26" s="380"/>
      <c r="CN26" s="380"/>
      <c r="CO26" s="380"/>
      <c r="CP26" s="380"/>
      <c r="CQ26" s="380"/>
      <c r="CR26" s="380"/>
      <c r="CS26" s="380"/>
      <c r="CT26" s="380"/>
      <c r="CU26" s="380"/>
      <c r="CV26" s="380"/>
      <c r="CW26" s="380"/>
      <c r="CX26" s="380"/>
      <c r="CY26" s="380"/>
      <c r="CZ26" s="380"/>
      <c r="DA26" s="381"/>
      <c r="DH26" s="2" t="s">
        <v>610</v>
      </c>
    </row>
    <row r="27" spans="1:113" ht="15" customHeight="1" x14ac:dyDescent="0.25">
      <c r="A27" s="310"/>
      <c r="B27" s="310"/>
      <c r="C27" s="310"/>
      <c r="D27" s="310"/>
      <c r="E27" s="310"/>
      <c r="F27" s="310"/>
      <c r="G27" s="310"/>
      <c r="H27" s="368" t="s">
        <v>522</v>
      </c>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69"/>
      <c r="BO27" s="369"/>
      <c r="BP27" s="369"/>
      <c r="BQ27" s="369"/>
      <c r="BR27" s="369"/>
      <c r="BS27" s="370"/>
      <c r="BT27" s="281">
        <v>1</v>
      </c>
      <c r="BU27" s="281"/>
      <c r="BV27" s="281"/>
      <c r="BW27" s="281"/>
      <c r="BX27" s="281"/>
      <c r="BY27" s="281"/>
      <c r="BZ27" s="281"/>
      <c r="CA27" s="281"/>
      <c r="CB27" s="281"/>
      <c r="CC27" s="281"/>
      <c r="CD27" s="281"/>
      <c r="CE27" s="281"/>
      <c r="CF27" s="281"/>
      <c r="CG27" s="281"/>
      <c r="CH27" s="281"/>
      <c r="CI27" s="281"/>
      <c r="CJ27" s="374">
        <v>703600</v>
      </c>
      <c r="CK27" s="374"/>
      <c r="CL27" s="374"/>
      <c r="CM27" s="374"/>
      <c r="CN27" s="374"/>
      <c r="CO27" s="374"/>
      <c r="CP27" s="374"/>
      <c r="CQ27" s="374"/>
      <c r="CR27" s="374"/>
      <c r="CS27" s="374"/>
      <c r="CT27" s="374"/>
      <c r="CU27" s="374"/>
      <c r="CV27" s="374"/>
      <c r="CW27" s="374"/>
      <c r="CX27" s="374"/>
      <c r="CY27" s="374"/>
      <c r="CZ27" s="374"/>
      <c r="DA27" s="374"/>
      <c r="DH27" s="2">
        <v>226</v>
      </c>
      <c r="DI27" s="34">
        <f>CJ23+CJ24</f>
        <v>240000</v>
      </c>
    </row>
    <row r="28" spans="1:113" ht="15" customHeight="1" x14ac:dyDescent="0.25">
      <c r="A28" s="310"/>
      <c r="B28" s="310"/>
      <c r="C28" s="310"/>
      <c r="D28" s="310"/>
      <c r="E28" s="310"/>
      <c r="F28" s="310"/>
      <c r="G28" s="310"/>
      <c r="H28" s="368" t="s">
        <v>563</v>
      </c>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70"/>
      <c r="BT28" s="281"/>
      <c r="BU28" s="281"/>
      <c r="BV28" s="281"/>
      <c r="BW28" s="281"/>
      <c r="BX28" s="281"/>
      <c r="BY28" s="281"/>
      <c r="BZ28" s="281"/>
      <c r="CA28" s="281"/>
      <c r="CB28" s="281"/>
      <c r="CC28" s="281"/>
      <c r="CD28" s="281"/>
      <c r="CE28" s="281"/>
      <c r="CF28" s="281"/>
      <c r="CG28" s="281"/>
      <c r="CH28" s="281"/>
      <c r="CI28" s="281"/>
      <c r="CJ28" s="371"/>
      <c r="CK28" s="371"/>
      <c r="CL28" s="371"/>
      <c r="CM28" s="371"/>
      <c r="CN28" s="371"/>
      <c r="CO28" s="371"/>
      <c r="CP28" s="371"/>
      <c r="CQ28" s="371"/>
      <c r="CR28" s="371"/>
      <c r="CS28" s="371"/>
      <c r="CT28" s="371"/>
      <c r="CU28" s="371"/>
      <c r="CV28" s="371"/>
      <c r="CW28" s="371"/>
      <c r="CX28" s="371"/>
      <c r="CY28" s="371"/>
      <c r="CZ28" s="371"/>
      <c r="DA28" s="371"/>
    </row>
    <row r="29" spans="1:113" ht="15" customHeight="1" x14ac:dyDescent="0.25">
      <c r="A29" s="310"/>
      <c r="B29" s="310"/>
      <c r="C29" s="310"/>
      <c r="D29" s="310"/>
      <c r="E29" s="310"/>
      <c r="F29" s="310"/>
      <c r="G29" s="310"/>
      <c r="H29" s="368" t="s">
        <v>564</v>
      </c>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c r="BD29" s="369"/>
      <c r="BE29" s="369"/>
      <c r="BF29" s="369"/>
      <c r="BG29" s="369"/>
      <c r="BH29" s="369"/>
      <c r="BI29" s="369"/>
      <c r="BJ29" s="369"/>
      <c r="BK29" s="369"/>
      <c r="BL29" s="369"/>
      <c r="BM29" s="369"/>
      <c r="BN29" s="369"/>
      <c r="BO29" s="369"/>
      <c r="BP29" s="369"/>
      <c r="BQ29" s="369"/>
      <c r="BR29" s="369"/>
      <c r="BS29" s="370"/>
      <c r="BT29" s="281">
        <v>1</v>
      </c>
      <c r="BU29" s="281"/>
      <c r="BV29" s="281"/>
      <c r="BW29" s="281"/>
      <c r="BX29" s="281"/>
      <c r="BY29" s="281"/>
      <c r="BZ29" s="281"/>
      <c r="CA29" s="281"/>
      <c r="CB29" s="281"/>
      <c r="CC29" s="281"/>
      <c r="CD29" s="281"/>
      <c r="CE29" s="281"/>
      <c r="CF29" s="281"/>
      <c r="CG29" s="281"/>
      <c r="CH29" s="281"/>
      <c r="CI29" s="281"/>
      <c r="CJ29" s="371"/>
      <c r="CK29" s="371"/>
      <c r="CL29" s="371"/>
      <c r="CM29" s="371"/>
      <c r="CN29" s="371"/>
      <c r="CO29" s="371"/>
      <c r="CP29" s="371"/>
      <c r="CQ29" s="371"/>
      <c r="CR29" s="371"/>
      <c r="CS29" s="371"/>
      <c r="CT29" s="371"/>
      <c r="CU29" s="371"/>
      <c r="CV29" s="371"/>
      <c r="CW29" s="371"/>
      <c r="CX29" s="371"/>
      <c r="CY29" s="371"/>
      <c r="CZ29" s="371"/>
      <c r="DA29" s="371"/>
    </row>
    <row r="30" spans="1:113" ht="15" customHeight="1" x14ac:dyDescent="0.25">
      <c r="A30" s="310"/>
      <c r="B30" s="310"/>
      <c r="C30" s="310"/>
      <c r="D30" s="310"/>
      <c r="E30" s="310"/>
      <c r="F30" s="310"/>
      <c r="G30" s="310"/>
      <c r="H30" s="368" t="s">
        <v>624</v>
      </c>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69"/>
      <c r="BN30" s="369"/>
      <c r="BO30" s="369"/>
      <c r="BP30" s="369"/>
      <c r="BQ30" s="369"/>
      <c r="BR30" s="369"/>
      <c r="BS30" s="370"/>
      <c r="BT30" s="281"/>
      <c r="BU30" s="281"/>
      <c r="BV30" s="281"/>
      <c r="BW30" s="281"/>
      <c r="BX30" s="281"/>
      <c r="BY30" s="281"/>
      <c r="BZ30" s="281"/>
      <c r="CA30" s="281"/>
      <c r="CB30" s="281"/>
      <c r="CC30" s="281"/>
      <c r="CD30" s="281"/>
      <c r="CE30" s="281"/>
      <c r="CF30" s="281"/>
      <c r="CG30" s="281"/>
      <c r="CH30" s="281"/>
      <c r="CI30" s="281"/>
      <c r="CJ30" s="374"/>
      <c r="CK30" s="374"/>
      <c r="CL30" s="374"/>
      <c r="CM30" s="374"/>
      <c r="CN30" s="374"/>
      <c r="CO30" s="374"/>
      <c r="CP30" s="374"/>
      <c r="CQ30" s="374"/>
      <c r="CR30" s="374"/>
      <c r="CS30" s="374"/>
      <c r="CT30" s="374"/>
      <c r="CU30" s="374"/>
      <c r="CV30" s="374"/>
      <c r="CW30" s="374"/>
      <c r="CX30" s="374"/>
      <c r="CY30" s="374"/>
      <c r="CZ30" s="374"/>
      <c r="DA30" s="374"/>
    </row>
    <row r="31" spans="1:113" ht="15" hidden="1" customHeight="1" x14ac:dyDescent="0.25">
      <c r="A31" s="310"/>
      <c r="B31" s="310"/>
      <c r="C31" s="310"/>
      <c r="D31" s="310"/>
      <c r="E31" s="310"/>
      <c r="F31" s="310"/>
      <c r="G31" s="310"/>
      <c r="H31" s="368"/>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369"/>
      <c r="BM31" s="369"/>
      <c r="BN31" s="369"/>
      <c r="BO31" s="369"/>
      <c r="BP31" s="369"/>
      <c r="BQ31" s="369"/>
      <c r="BR31" s="369"/>
      <c r="BS31" s="370"/>
      <c r="BT31" s="281"/>
      <c r="BU31" s="281"/>
      <c r="BV31" s="281"/>
      <c r="BW31" s="281"/>
      <c r="BX31" s="281"/>
      <c r="BY31" s="281"/>
      <c r="BZ31" s="281"/>
      <c r="CA31" s="281"/>
      <c r="CB31" s="281"/>
      <c r="CC31" s="281"/>
      <c r="CD31" s="281"/>
      <c r="CE31" s="281"/>
      <c r="CF31" s="281"/>
      <c r="CG31" s="281"/>
      <c r="CH31" s="281"/>
      <c r="CI31" s="281"/>
      <c r="CJ31" s="374"/>
      <c r="CK31" s="374"/>
      <c r="CL31" s="374"/>
      <c r="CM31" s="374"/>
      <c r="CN31" s="374"/>
      <c r="CO31" s="374"/>
      <c r="CP31" s="374"/>
      <c r="CQ31" s="374"/>
      <c r="CR31" s="374"/>
      <c r="CS31" s="374"/>
      <c r="CT31" s="374"/>
      <c r="CU31" s="374"/>
      <c r="CV31" s="374"/>
      <c r="CW31" s="374"/>
      <c r="CX31" s="374"/>
      <c r="CY31" s="374"/>
      <c r="CZ31" s="374"/>
      <c r="DA31" s="374"/>
    </row>
    <row r="32" spans="1:113" ht="25.5" customHeight="1" x14ac:dyDescent="0.25">
      <c r="A32" s="310"/>
      <c r="B32" s="310"/>
      <c r="C32" s="310"/>
      <c r="D32" s="310"/>
      <c r="E32" s="310"/>
      <c r="F32" s="310"/>
      <c r="G32" s="310"/>
      <c r="H32" s="368" t="s">
        <v>566</v>
      </c>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369"/>
      <c r="BM32" s="369"/>
      <c r="BN32" s="369"/>
      <c r="BO32" s="369"/>
      <c r="BP32" s="369"/>
      <c r="BQ32" s="369"/>
      <c r="BR32" s="369"/>
      <c r="BS32" s="370"/>
      <c r="BT32" s="281"/>
      <c r="BU32" s="281"/>
      <c r="BV32" s="281"/>
      <c r="BW32" s="281"/>
      <c r="BX32" s="281"/>
      <c r="BY32" s="281"/>
      <c r="BZ32" s="281"/>
      <c r="CA32" s="281"/>
      <c r="CB32" s="281"/>
      <c r="CC32" s="281"/>
      <c r="CD32" s="281"/>
      <c r="CE32" s="281"/>
      <c r="CF32" s="281"/>
      <c r="CG32" s="281"/>
      <c r="CH32" s="281"/>
      <c r="CI32" s="281"/>
      <c r="CJ32" s="371"/>
      <c r="CK32" s="371"/>
      <c r="CL32" s="371"/>
      <c r="CM32" s="371"/>
      <c r="CN32" s="371"/>
      <c r="CO32" s="371"/>
      <c r="CP32" s="371"/>
      <c r="CQ32" s="371"/>
      <c r="CR32" s="371"/>
      <c r="CS32" s="371"/>
      <c r="CT32" s="371"/>
      <c r="CU32" s="371"/>
      <c r="CV32" s="371"/>
      <c r="CW32" s="371"/>
      <c r="CX32" s="371"/>
      <c r="CY32" s="371"/>
      <c r="CZ32" s="371"/>
      <c r="DA32" s="371"/>
    </row>
    <row r="33" spans="1:113" ht="14.25" customHeight="1" x14ac:dyDescent="0.25">
      <c r="A33" s="310"/>
      <c r="B33" s="310"/>
      <c r="C33" s="310"/>
      <c r="D33" s="310"/>
      <c r="E33" s="310"/>
      <c r="F33" s="310"/>
      <c r="G33" s="310"/>
      <c r="H33" s="368" t="s">
        <v>565</v>
      </c>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c r="BO33" s="369"/>
      <c r="BP33" s="369"/>
      <c r="BQ33" s="369"/>
      <c r="BR33" s="369"/>
      <c r="BS33" s="370"/>
      <c r="BT33" s="281"/>
      <c r="BU33" s="281"/>
      <c r="BV33" s="281"/>
      <c r="BW33" s="281"/>
      <c r="BX33" s="281"/>
      <c r="BY33" s="281"/>
      <c r="BZ33" s="281"/>
      <c r="CA33" s="281"/>
      <c r="CB33" s="281"/>
      <c r="CC33" s="281"/>
      <c r="CD33" s="281"/>
      <c r="CE33" s="281"/>
      <c r="CF33" s="281"/>
      <c r="CG33" s="281"/>
      <c r="CH33" s="281"/>
      <c r="CI33" s="281"/>
      <c r="CJ33" s="371"/>
      <c r="CK33" s="371"/>
      <c r="CL33" s="371"/>
      <c r="CM33" s="371"/>
      <c r="CN33" s="371"/>
      <c r="CO33" s="371"/>
      <c r="CP33" s="371"/>
      <c r="CQ33" s="371"/>
      <c r="CR33" s="371"/>
      <c r="CS33" s="371"/>
      <c r="CT33" s="371"/>
      <c r="CU33" s="371"/>
      <c r="CV33" s="371"/>
      <c r="CW33" s="371"/>
      <c r="CX33" s="371"/>
      <c r="CY33" s="371"/>
      <c r="CZ33" s="371"/>
      <c r="DA33" s="371"/>
    </row>
    <row r="34" spans="1:113" ht="18.75" customHeight="1" x14ac:dyDescent="0.25">
      <c r="A34" s="310"/>
      <c r="B34" s="310"/>
      <c r="C34" s="310"/>
      <c r="D34" s="310"/>
      <c r="E34" s="310"/>
      <c r="F34" s="310"/>
      <c r="G34" s="310"/>
      <c r="H34" s="368" t="s">
        <v>607</v>
      </c>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70"/>
      <c r="BT34" s="281"/>
      <c r="BU34" s="281"/>
      <c r="BV34" s="281"/>
      <c r="BW34" s="281"/>
      <c r="BX34" s="281"/>
      <c r="BY34" s="281"/>
      <c r="BZ34" s="281"/>
      <c r="CA34" s="281"/>
      <c r="CB34" s="281"/>
      <c r="CC34" s="281"/>
      <c r="CD34" s="281"/>
      <c r="CE34" s="281"/>
      <c r="CF34" s="281"/>
      <c r="CG34" s="281"/>
      <c r="CH34" s="281"/>
      <c r="CI34" s="281"/>
      <c r="CJ34" s="374"/>
      <c r="CK34" s="374"/>
      <c r="CL34" s="374"/>
      <c r="CM34" s="374"/>
      <c r="CN34" s="374"/>
      <c r="CO34" s="374"/>
      <c r="CP34" s="374"/>
      <c r="CQ34" s="374"/>
      <c r="CR34" s="374"/>
      <c r="CS34" s="374"/>
      <c r="CT34" s="374"/>
      <c r="CU34" s="374"/>
      <c r="CV34" s="374"/>
      <c r="CW34" s="374"/>
      <c r="CX34" s="374"/>
      <c r="CY34" s="374"/>
      <c r="CZ34" s="374"/>
      <c r="DA34" s="374"/>
    </row>
    <row r="35" spans="1:113" x14ac:dyDescent="0.25">
      <c r="A35" s="310"/>
      <c r="B35" s="310"/>
      <c r="C35" s="310"/>
      <c r="D35" s="310"/>
      <c r="E35" s="310"/>
      <c r="F35" s="310"/>
      <c r="G35" s="310"/>
      <c r="H35" s="368" t="s">
        <v>567</v>
      </c>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c r="BC35" s="369"/>
      <c r="BD35" s="369"/>
      <c r="BE35" s="369"/>
      <c r="BF35" s="369"/>
      <c r="BG35" s="369"/>
      <c r="BH35" s="369"/>
      <c r="BI35" s="369"/>
      <c r="BJ35" s="369"/>
      <c r="BK35" s="369"/>
      <c r="BL35" s="369"/>
      <c r="BM35" s="369"/>
      <c r="BN35" s="369"/>
      <c r="BO35" s="369"/>
      <c r="BP35" s="369"/>
      <c r="BQ35" s="369"/>
      <c r="BR35" s="369"/>
      <c r="BS35" s="370"/>
      <c r="BT35" s="281">
        <v>1</v>
      </c>
      <c r="BU35" s="281"/>
      <c r="BV35" s="281"/>
      <c r="BW35" s="281"/>
      <c r="BX35" s="281"/>
      <c r="BY35" s="281"/>
      <c r="BZ35" s="281"/>
      <c r="CA35" s="281"/>
      <c r="CB35" s="281"/>
      <c r="CC35" s="281"/>
      <c r="CD35" s="281"/>
      <c r="CE35" s="281"/>
      <c r="CF35" s="281"/>
      <c r="CG35" s="281"/>
      <c r="CH35" s="281"/>
      <c r="CI35" s="281"/>
      <c r="CJ35" s="375"/>
      <c r="CK35" s="375"/>
      <c r="CL35" s="375"/>
      <c r="CM35" s="375"/>
      <c r="CN35" s="375"/>
      <c r="CO35" s="375"/>
      <c r="CP35" s="375"/>
      <c r="CQ35" s="375"/>
      <c r="CR35" s="375"/>
      <c r="CS35" s="375"/>
      <c r="CT35" s="375"/>
      <c r="CU35" s="375"/>
      <c r="CV35" s="375"/>
      <c r="CW35" s="375"/>
      <c r="CX35" s="375"/>
      <c r="CY35" s="375"/>
      <c r="CZ35" s="375"/>
      <c r="DA35" s="375"/>
    </row>
    <row r="36" spans="1:113" ht="24" customHeight="1" x14ac:dyDescent="0.25">
      <c r="A36" s="310"/>
      <c r="B36" s="310"/>
      <c r="C36" s="310"/>
      <c r="D36" s="310"/>
      <c r="E36" s="310"/>
      <c r="F36" s="310"/>
      <c r="G36" s="310"/>
      <c r="H36" s="368" t="s">
        <v>570</v>
      </c>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69"/>
      <c r="BQ36" s="369"/>
      <c r="BR36" s="369"/>
      <c r="BS36" s="370"/>
      <c r="BT36" s="281"/>
      <c r="BU36" s="281"/>
      <c r="BV36" s="281"/>
      <c r="BW36" s="281"/>
      <c r="BX36" s="281"/>
      <c r="BY36" s="281"/>
      <c r="BZ36" s="281"/>
      <c r="CA36" s="281"/>
      <c r="CB36" s="281"/>
      <c r="CC36" s="281"/>
      <c r="CD36" s="281"/>
      <c r="CE36" s="281"/>
      <c r="CF36" s="281"/>
      <c r="CG36" s="281"/>
      <c r="CH36" s="281"/>
      <c r="CI36" s="281"/>
      <c r="CJ36" s="374"/>
      <c r="CK36" s="374"/>
      <c r="CL36" s="374"/>
      <c r="CM36" s="374"/>
      <c r="CN36" s="374"/>
      <c r="CO36" s="374"/>
      <c r="CP36" s="374"/>
      <c r="CQ36" s="374"/>
      <c r="CR36" s="374"/>
      <c r="CS36" s="374"/>
      <c r="CT36" s="374"/>
      <c r="CU36" s="374"/>
      <c r="CV36" s="374"/>
      <c r="CW36" s="374"/>
      <c r="CX36" s="374"/>
      <c r="CY36" s="374"/>
      <c r="CZ36" s="374"/>
      <c r="DA36" s="374"/>
    </row>
    <row r="37" spans="1:113" ht="17.25" customHeight="1" x14ac:dyDescent="0.25">
      <c r="A37" s="310"/>
      <c r="B37" s="310"/>
      <c r="C37" s="310"/>
      <c r="D37" s="310"/>
      <c r="E37" s="310"/>
      <c r="F37" s="310"/>
      <c r="G37" s="310"/>
      <c r="H37" s="368" t="s">
        <v>606</v>
      </c>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69"/>
      <c r="BR37" s="369"/>
      <c r="BS37" s="370"/>
      <c r="BT37" s="281"/>
      <c r="BU37" s="281"/>
      <c r="BV37" s="281"/>
      <c r="BW37" s="281"/>
      <c r="BX37" s="281"/>
      <c r="BY37" s="281"/>
      <c r="BZ37" s="281"/>
      <c r="CA37" s="281"/>
      <c r="CB37" s="281"/>
      <c r="CC37" s="281"/>
      <c r="CD37" s="281"/>
      <c r="CE37" s="281"/>
      <c r="CF37" s="281"/>
      <c r="CG37" s="281"/>
      <c r="CH37" s="281"/>
      <c r="CI37" s="281"/>
      <c r="CJ37" s="374"/>
      <c r="CK37" s="374"/>
      <c r="CL37" s="374"/>
      <c r="CM37" s="374"/>
      <c r="CN37" s="374"/>
      <c r="CO37" s="374"/>
      <c r="CP37" s="374"/>
      <c r="CQ37" s="374"/>
      <c r="CR37" s="374"/>
      <c r="CS37" s="374"/>
      <c r="CT37" s="374"/>
      <c r="CU37" s="374"/>
      <c r="CV37" s="374"/>
      <c r="CW37" s="374"/>
      <c r="CX37" s="374"/>
      <c r="CY37" s="374"/>
      <c r="CZ37" s="374"/>
      <c r="DA37" s="374"/>
    </row>
    <row r="38" spans="1:113" ht="21" customHeight="1" x14ac:dyDescent="0.25">
      <c r="A38" s="310"/>
      <c r="B38" s="310"/>
      <c r="C38" s="310"/>
      <c r="D38" s="310"/>
      <c r="E38" s="310"/>
      <c r="F38" s="310"/>
      <c r="G38" s="310"/>
      <c r="H38" s="368" t="s">
        <v>757</v>
      </c>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69"/>
      <c r="BR38" s="369"/>
      <c r="BS38" s="370"/>
      <c r="BT38" s="281">
        <v>1</v>
      </c>
      <c r="BU38" s="281"/>
      <c r="BV38" s="281"/>
      <c r="BW38" s="281"/>
      <c r="BX38" s="281"/>
      <c r="BY38" s="281"/>
      <c r="BZ38" s="281"/>
      <c r="CA38" s="281"/>
      <c r="CB38" s="281"/>
      <c r="CC38" s="281"/>
      <c r="CD38" s="281"/>
      <c r="CE38" s="281"/>
      <c r="CF38" s="281"/>
      <c r="CG38" s="281"/>
      <c r="CH38" s="281"/>
      <c r="CI38" s="281"/>
      <c r="CJ38" s="374"/>
      <c r="CK38" s="374"/>
      <c r="CL38" s="374"/>
      <c r="CM38" s="374"/>
      <c r="CN38" s="374"/>
      <c r="CO38" s="374"/>
      <c r="CP38" s="374"/>
      <c r="CQ38" s="374"/>
      <c r="CR38" s="374"/>
      <c r="CS38" s="374"/>
      <c r="CT38" s="374"/>
      <c r="CU38" s="374"/>
      <c r="CV38" s="374"/>
      <c r="CW38" s="374"/>
      <c r="CX38" s="374"/>
      <c r="CY38" s="374"/>
      <c r="CZ38" s="374"/>
      <c r="DA38" s="374"/>
      <c r="DI38" s="34">
        <f>SUM(DI12:DI37)</f>
        <v>1849860</v>
      </c>
    </row>
    <row r="39" spans="1:113" ht="27" customHeight="1" x14ac:dyDescent="0.25">
      <c r="A39" s="310"/>
      <c r="B39" s="310"/>
      <c r="C39" s="310"/>
      <c r="D39" s="310"/>
      <c r="E39" s="310"/>
      <c r="F39" s="310"/>
      <c r="G39" s="310"/>
      <c r="H39" s="368" t="s">
        <v>738</v>
      </c>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369"/>
      <c r="BR39" s="369"/>
      <c r="BS39" s="370"/>
      <c r="BT39" s="281">
        <v>1</v>
      </c>
      <c r="BU39" s="281"/>
      <c r="BV39" s="281"/>
      <c r="BW39" s="281"/>
      <c r="BX39" s="281"/>
      <c r="BY39" s="281"/>
      <c r="BZ39" s="281"/>
      <c r="CA39" s="281"/>
      <c r="CB39" s="281"/>
      <c r="CC39" s="281"/>
      <c r="CD39" s="281"/>
      <c r="CE39" s="281"/>
      <c r="CF39" s="281"/>
      <c r="CG39" s="281"/>
      <c r="CH39" s="281"/>
      <c r="CI39" s="281"/>
      <c r="CJ39" s="373"/>
      <c r="CK39" s="373"/>
      <c r="CL39" s="373"/>
      <c r="CM39" s="373"/>
      <c r="CN39" s="373"/>
      <c r="CO39" s="373"/>
      <c r="CP39" s="373"/>
      <c r="CQ39" s="373"/>
      <c r="CR39" s="373"/>
      <c r="CS39" s="373"/>
      <c r="CT39" s="373"/>
      <c r="CU39" s="373"/>
      <c r="CV39" s="373"/>
      <c r="CW39" s="373"/>
      <c r="CX39" s="373"/>
      <c r="CY39" s="373"/>
      <c r="CZ39" s="373"/>
      <c r="DA39" s="373"/>
      <c r="DI39" s="34">
        <f>DI38-CJ49</f>
        <v>0</v>
      </c>
    </row>
    <row r="40" spans="1:113" ht="15" customHeight="1" x14ac:dyDescent="0.25">
      <c r="A40" s="310"/>
      <c r="B40" s="310"/>
      <c r="C40" s="310"/>
      <c r="D40" s="310"/>
      <c r="E40" s="310"/>
      <c r="F40" s="310"/>
      <c r="G40" s="310"/>
      <c r="H40" s="359" t="s">
        <v>758</v>
      </c>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0"/>
      <c r="BQ40" s="360"/>
      <c r="BR40" s="360"/>
      <c r="BS40" s="361"/>
      <c r="BT40" s="281">
        <v>1</v>
      </c>
      <c r="BU40" s="281"/>
      <c r="BV40" s="281"/>
      <c r="BW40" s="281"/>
      <c r="BX40" s="281"/>
      <c r="BY40" s="281"/>
      <c r="BZ40" s="281"/>
      <c r="CA40" s="281"/>
      <c r="CB40" s="281"/>
      <c r="CC40" s="281"/>
      <c r="CD40" s="281"/>
      <c r="CE40" s="281"/>
      <c r="CF40" s="281"/>
      <c r="CG40" s="281"/>
      <c r="CH40" s="281"/>
      <c r="CI40" s="281"/>
      <c r="CJ40" s="371"/>
      <c r="CK40" s="371"/>
      <c r="CL40" s="371"/>
      <c r="CM40" s="371"/>
      <c r="CN40" s="371"/>
      <c r="CO40" s="371"/>
      <c r="CP40" s="371"/>
      <c r="CQ40" s="371"/>
      <c r="CR40" s="371"/>
      <c r="CS40" s="371"/>
      <c r="CT40" s="371"/>
      <c r="CU40" s="371"/>
      <c r="CV40" s="371"/>
      <c r="CW40" s="371"/>
      <c r="CX40" s="371"/>
      <c r="CY40" s="371"/>
      <c r="CZ40" s="371"/>
      <c r="DA40" s="371"/>
    </row>
    <row r="41" spans="1:113" s="143" customFormat="1" ht="15" customHeight="1" x14ac:dyDescent="0.25">
      <c r="A41" s="310"/>
      <c r="B41" s="310"/>
      <c r="C41" s="310"/>
      <c r="D41" s="310"/>
      <c r="E41" s="310"/>
      <c r="F41" s="310"/>
      <c r="G41" s="310"/>
      <c r="H41" s="359" t="s">
        <v>759</v>
      </c>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0"/>
      <c r="BH41" s="360"/>
      <c r="BI41" s="360"/>
      <c r="BJ41" s="360"/>
      <c r="BK41" s="360"/>
      <c r="BL41" s="360"/>
      <c r="BM41" s="360"/>
      <c r="BN41" s="360"/>
      <c r="BO41" s="360"/>
      <c r="BP41" s="360"/>
      <c r="BQ41" s="360"/>
      <c r="BR41" s="360"/>
      <c r="BS41" s="361"/>
      <c r="BT41" s="281">
        <v>1</v>
      </c>
      <c r="BU41" s="281"/>
      <c r="BV41" s="281"/>
      <c r="BW41" s="281"/>
      <c r="BX41" s="281"/>
      <c r="BY41" s="281"/>
      <c r="BZ41" s="281"/>
      <c r="CA41" s="281"/>
      <c r="CB41" s="281"/>
      <c r="CC41" s="281"/>
      <c r="CD41" s="281"/>
      <c r="CE41" s="281"/>
      <c r="CF41" s="281"/>
      <c r="CG41" s="281"/>
      <c r="CH41" s="281"/>
      <c r="CI41" s="281"/>
      <c r="CJ41" s="371"/>
      <c r="CK41" s="371"/>
      <c r="CL41" s="371"/>
      <c r="CM41" s="371"/>
      <c r="CN41" s="371"/>
      <c r="CO41" s="371"/>
      <c r="CP41" s="371"/>
      <c r="CQ41" s="371"/>
      <c r="CR41" s="371"/>
      <c r="CS41" s="371"/>
      <c r="CT41" s="371"/>
      <c r="CU41" s="371"/>
      <c r="CV41" s="371"/>
      <c r="CW41" s="371"/>
      <c r="CX41" s="371"/>
      <c r="CY41" s="371"/>
      <c r="CZ41" s="371"/>
      <c r="DA41" s="371"/>
    </row>
    <row r="42" spans="1:113" s="143" customFormat="1" ht="15" customHeight="1" x14ac:dyDescent="0.25">
      <c r="A42" s="310"/>
      <c r="B42" s="310"/>
      <c r="C42" s="310"/>
      <c r="D42" s="310"/>
      <c r="E42" s="310"/>
      <c r="F42" s="310"/>
      <c r="G42" s="310"/>
      <c r="H42" s="359"/>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c r="BO42" s="360"/>
      <c r="BP42" s="360"/>
      <c r="BQ42" s="360"/>
      <c r="BR42" s="360"/>
      <c r="BS42" s="361"/>
      <c r="BT42" s="281"/>
      <c r="BU42" s="281"/>
      <c r="BV42" s="281"/>
      <c r="BW42" s="281"/>
      <c r="BX42" s="281"/>
      <c r="BY42" s="281"/>
      <c r="BZ42" s="281"/>
      <c r="CA42" s="281"/>
      <c r="CB42" s="281"/>
      <c r="CC42" s="281"/>
      <c r="CD42" s="281"/>
      <c r="CE42" s="281"/>
      <c r="CF42" s="281"/>
      <c r="CG42" s="281"/>
      <c r="CH42" s="281"/>
      <c r="CI42" s="281"/>
      <c r="CJ42" s="373"/>
      <c r="CK42" s="373"/>
      <c r="CL42" s="373"/>
      <c r="CM42" s="373"/>
      <c r="CN42" s="373"/>
      <c r="CO42" s="373"/>
      <c r="CP42" s="373"/>
      <c r="CQ42" s="373"/>
      <c r="CR42" s="373"/>
      <c r="CS42" s="373"/>
      <c r="CT42" s="373"/>
      <c r="CU42" s="373"/>
      <c r="CV42" s="373"/>
      <c r="CW42" s="373"/>
      <c r="CX42" s="373"/>
      <c r="CY42" s="373"/>
      <c r="CZ42" s="373"/>
      <c r="DA42" s="373"/>
    </row>
    <row r="43" spans="1:113" s="143" customFormat="1" ht="15" customHeight="1" x14ac:dyDescent="0.25">
      <c r="A43" s="310"/>
      <c r="B43" s="310"/>
      <c r="C43" s="310"/>
      <c r="D43" s="310"/>
      <c r="E43" s="310"/>
      <c r="F43" s="310"/>
      <c r="G43" s="310"/>
      <c r="H43" s="359"/>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60"/>
      <c r="BK43" s="360"/>
      <c r="BL43" s="360"/>
      <c r="BM43" s="360"/>
      <c r="BN43" s="360"/>
      <c r="BO43" s="360"/>
      <c r="BP43" s="360"/>
      <c r="BQ43" s="360"/>
      <c r="BR43" s="360"/>
      <c r="BS43" s="361"/>
      <c r="BT43" s="281"/>
      <c r="BU43" s="281"/>
      <c r="BV43" s="281"/>
      <c r="BW43" s="281"/>
      <c r="BX43" s="281"/>
      <c r="BY43" s="281"/>
      <c r="BZ43" s="281"/>
      <c r="CA43" s="281"/>
      <c r="CB43" s="281"/>
      <c r="CC43" s="281"/>
      <c r="CD43" s="281"/>
      <c r="CE43" s="281"/>
      <c r="CF43" s="281"/>
      <c r="CG43" s="281"/>
      <c r="CH43" s="281"/>
      <c r="CI43" s="281"/>
      <c r="CJ43" s="374"/>
      <c r="CK43" s="374"/>
      <c r="CL43" s="374"/>
      <c r="CM43" s="374"/>
      <c r="CN43" s="374"/>
      <c r="CO43" s="374"/>
      <c r="CP43" s="374"/>
      <c r="CQ43" s="374"/>
      <c r="CR43" s="374"/>
      <c r="CS43" s="374"/>
      <c r="CT43" s="374"/>
      <c r="CU43" s="374"/>
      <c r="CV43" s="374"/>
      <c r="CW43" s="374"/>
      <c r="CX43" s="374"/>
      <c r="CY43" s="374"/>
      <c r="CZ43" s="374"/>
      <c r="DA43" s="374"/>
    </row>
    <row r="44" spans="1:113" s="143" customFormat="1" ht="15" customHeight="1" x14ac:dyDescent="0.25">
      <c r="A44" s="310"/>
      <c r="B44" s="310"/>
      <c r="C44" s="310"/>
      <c r="D44" s="310"/>
      <c r="E44" s="310"/>
      <c r="F44" s="310"/>
      <c r="G44" s="310"/>
      <c r="H44" s="359"/>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60"/>
      <c r="BK44" s="360"/>
      <c r="BL44" s="360"/>
      <c r="BM44" s="360"/>
      <c r="BN44" s="360"/>
      <c r="BO44" s="360"/>
      <c r="BP44" s="360"/>
      <c r="BQ44" s="360"/>
      <c r="BR44" s="360"/>
      <c r="BS44" s="361"/>
      <c r="BT44" s="281"/>
      <c r="BU44" s="281"/>
      <c r="BV44" s="281"/>
      <c r="BW44" s="281"/>
      <c r="BX44" s="281"/>
      <c r="BY44" s="281"/>
      <c r="BZ44" s="281"/>
      <c r="CA44" s="281"/>
      <c r="CB44" s="281"/>
      <c r="CC44" s="281"/>
      <c r="CD44" s="281"/>
      <c r="CE44" s="281"/>
      <c r="CF44" s="281"/>
      <c r="CG44" s="281"/>
      <c r="CH44" s="281"/>
      <c r="CI44" s="281"/>
      <c r="CJ44" s="372"/>
      <c r="CK44" s="372"/>
      <c r="CL44" s="372"/>
      <c r="CM44" s="372"/>
      <c r="CN44" s="372"/>
      <c r="CO44" s="372"/>
      <c r="CP44" s="372"/>
      <c r="CQ44" s="372"/>
      <c r="CR44" s="372"/>
      <c r="CS44" s="372"/>
      <c r="CT44" s="372"/>
      <c r="CU44" s="372"/>
      <c r="CV44" s="372"/>
      <c r="CW44" s="372"/>
      <c r="CX44" s="372"/>
      <c r="CY44" s="372"/>
      <c r="CZ44" s="372"/>
      <c r="DA44" s="372"/>
    </row>
    <row r="45" spans="1:113" s="143" customFormat="1" ht="15" customHeight="1" x14ac:dyDescent="0.25">
      <c r="A45" s="310"/>
      <c r="B45" s="310"/>
      <c r="C45" s="310"/>
      <c r="D45" s="310"/>
      <c r="E45" s="310"/>
      <c r="F45" s="310"/>
      <c r="G45" s="310"/>
      <c r="H45" s="359"/>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60"/>
      <c r="BO45" s="360"/>
      <c r="BP45" s="360"/>
      <c r="BQ45" s="360"/>
      <c r="BR45" s="360"/>
      <c r="BS45" s="361"/>
      <c r="BT45" s="281"/>
      <c r="BU45" s="281"/>
      <c r="BV45" s="281"/>
      <c r="BW45" s="281"/>
      <c r="BX45" s="281"/>
      <c r="BY45" s="281"/>
      <c r="BZ45" s="281"/>
      <c r="CA45" s="281"/>
      <c r="CB45" s="281"/>
      <c r="CC45" s="281"/>
      <c r="CD45" s="281"/>
      <c r="CE45" s="281"/>
      <c r="CF45" s="281"/>
      <c r="CG45" s="281"/>
      <c r="CH45" s="281"/>
      <c r="CI45" s="281"/>
      <c r="CJ45" s="372"/>
      <c r="CK45" s="372"/>
      <c r="CL45" s="372"/>
      <c r="CM45" s="372"/>
      <c r="CN45" s="372"/>
      <c r="CO45" s="372"/>
      <c r="CP45" s="372"/>
      <c r="CQ45" s="372"/>
      <c r="CR45" s="372"/>
      <c r="CS45" s="372"/>
      <c r="CT45" s="372"/>
      <c r="CU45" s="372"/>
      <c r="CV45" s="372"/>
      <c r="CW45" s="372"/>
      <c r="CX45" s="372"/>
      <c r="CY45" s="372"/>
      <c r="CZ45" s="372"/>
      <c r="DA45" s="372"/>
    </row>
    <row r="46" spans="1:113" s="143" customFormat="1" ht="15" customHeight="1" x14ac:dyDescent="0.25">
      <c r="A46" s="310"/>
      <c r="B46" s="310"/>
      <c r="C46" s="310"/>
      <c r="D46" s="310"/>
      <c r="E46" s="310"/>
      <c r="F46" s="310"/>
      <c r="G46" s="310"/>
      <c r="H46" s="359"/>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1"/>
      <c r="BT46" s="281"/>
      <c r="BU46" s="281"/>
      <c r="BV46" s="281"/>
      <c r="BW46" s="281"/>
      <c r="BX46" s="281"/>
      <c r="BY46" s="281"/>
      <c r="BZ46" s="281"/>
      <c r="CA46" s="281"/>
      <c r="CB46" s="281"/>
      <c r="CC46" s="281"/>
      <c r="CD46" s="281"/>
      <c r="CE46" s="281"/>
      <c r="CF46" s="281"/>
      <c r="CG46" s="281"/>
      <c r="CH46" s="281"/>
      <c r="CI46" s="281"/>
      <c r="CJ46" s="372"/>
      <c r="CK46" s="372"/>
      <c r="CL46" s="372"/>
      <c r="CM46" s="372"/>
      <c r="CN46" s="372"/>
      <c r="CO46" s="372"/>
      <c r="CP46" s="372"/>
      <c r="CQ46" s="372"/>
      <c r="CR46" s="372"/>
      <c r="CS46" s="372"/>
      <c r="CT46" s="372"/>
      <c r="CU46" s="372"/>
      <c r="CV46" s="372"/>
      <c r="CW46" s="372"/>
      <c r="CX46" s="372"/>
      <c r="CY46" s="372"/>
      <c r="CZ46" s="372"/>
      <c r="DA46" s="372"/>
    </row>
    <row r="47" spans="1:113" s="143" customFormat="1" ht="15" customHeight="1" x14ac:dyDescent="0.25">
      <c r="A47" s="310"/>
      <c r="B47" s="310"/>
      <c r="C47" s="310"/>
      <c r="D47" s="310"/>
      <c r="E47" s="310"/>
      <c r="F47" s="310"/>
      <c r="G47" s="310"/>
      <c r="H47" s="359"/>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1"/>
      <c r="BT47" s="281"/>
      <c r="BU47" s="281"/>
      <c r="BV47" s="281"/>
      <c r="BW47" s="281"/>
      <c r="BX47" s="281"/>
      <c r="BY47" s="281"/>
      <c r="BZ47" s="281"/>
      <c r="CA47" s="281"/>
      <c r="CB47" s="281"/>
      <c r="CC47" s="281"/>
      <c r="CD47" s="281"/>
      <c r="CE47" s="281"/>
      <c r="CF47" s="281"/>
      <c r="CG47" s="281"/>
      <c r="CH47" s="281"/>
      <c r="CI47" s="281"/>
      <c r="CJ47" s="372"/>
      <c r="CK47" s="372"/>
      <c r="CL47" s="372"/>
      <c r="CM47" s="372"/>
      <c r="CN47" s="372"/>
      <c r="CO47" s="372"/>
      <c r="CP47" s="372"/>
      <c r="CQ47" s="372"/>
      <c r="CR47" s="372"/>
      <c r="CS47" s="372"/>
      <c r="CT47" s="372"/>
      <c r="CU47" s="372"/>
      <c r="CV47" s="372"/>
      <c r="CW47" s="372"/>
      <c r="CX47" s="372"/>
      <c r="CY47" s="372"/>
      <c r="CZ47" s="372"/>
      <c r="DA47" s="372"/>
    </row>
    <row r="48" spans="1:113" s="143" customFormat="1" ht="15" customHeight="1" x14ac:dyDescent="0.25">
      <c r="A48" s="310"/>
      <c r="B48" s="310"/>
      <c r="C48" s="310"/>
      <c r="D48" s="310"/>
      <c r="E48" s="310"/>
      <c r="F48" s="310"/>
      <c r="G48" s="310"/>
      <c r="H48" s="359"/>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1"/>
      <c r="BT48" s="281"/>
      <c r="BU48" s="281"/>
      <c r="BV48" s="281"/>
      <c r="BW48" s="281"/>
      <c r="BX48" s="281"/>
      <c r="BY48" s="281"/>
      <c r="BZ48" s="281"/>
      <c r="CA48" s="281"/>
      <c r="CB48" s="281"/>
      <c r="CC48" s="281"/>
      <c r="CD48" s="281"/>
      <c r="CE48" s="281"/>
      <c r="CF48" s="281"/>
      <c r="CG48" s="281"/>
      <c r="CH48" s="281"/>
      <c r="CI48" s="281"/>
      <c r="CJ48" s="372"/>
      <c r="CK48" s="372"/>
      <c r="CL48" s="372"/>
      <c r="CM48" s="372"/>
      <c r="CN48" s="372"/>
      <c r="CO48" s="372"/>
      <c r="CP48" s="372"/>
      <c r="CQ48" s="372"/>
      <c r="CR48" s="372"/>
      <c r="CS48" s="372"/>
      <c r="CT48" s="372"/>
      <c r="CU48" s="372"/>
      <c r="CV48" s="372"/>
      <c r="CW48" s="372"/>
      <c r="CX48" s="372"/>
      <c r="CY48" s="372"/>
      <c r="CZ48" s="372"/>
      <c r="DA48" s="372"/>
    </row>
    <row r="49" spans="1:105" s="6" customFormat="1" ht="15" customHeight="1" x14ac:dyDescent="0.2">
      <c r="A49" s="293"/>
      <c r="B49" s="293"/>
      <c r="C49" s="293"/>
      <c r="D49" s="293"/>
      <c r="E49" s="293"/>
      <c r="F49" s="293"/>
      <c r="G49" s="293"/>
      <c r="H49" s="382" t="s">
        <v>22</v>
      </c>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4"/>
      <c r="BT49" s="279" t="s">
        <v>23</v>
      </c>
      <c r="BU49" s="279"/>
      <c r="BV49" s="279"/>
      <c r="BW49" s="279"/>
      <c r="BX49" s="279"/>
      <c r="BY49" s="279"/>
      <c r="BZ49" s="279"/>
      <c r="CA49" s="279"/>
      <c r="CB49" s="279"/>
      <c r="CC49" s="279"/>
      <c r="CD49" s="279"/>
      <c r="CE49" s="279"/>
      <c r="CF49" s="279"/>
      <c r="CG49" s="279"/>
      <c r="CH49" s="279"/>
      <c r="CI49" s="279"/>
      <c r="CJ49" s="385">
        <f>SUM(CJ12:DB48)</f>
        <v>1849860</v>
      </c>
      <c r="CK49" s="385"/>
      <c r="CL49" s="385"/>
      <c r="CM49" s="385"/>
      <c r="CN49" s="385"/>
      <c r="CO49" s="385"/>
      <c r="CP49" s="385"/>
      <c r="CQ49" s="385"/>
      <c r="CR49" s="385"/>
      <c r="CS49" s="385"/>
      <c r="CT49" s="385"/>
      <c r="CU49" s="385"/>
      <c r="CV49" s="385"/>
      <c r="CW49" s="385"/>
      <c r="CX49" s="385"/>
      <c r="CY49" s="385"/>
      <c r="CZ49" s="385"/>
      <c r="DA49" s="385"/>
    </row>
    <row r="50" spans="1:105" ht="12" customHeight="1" x14ac:dyDescent="0.25">
      <c r="CJ50" s="34"/>
      <c r="CK50" s="34"/>
      <c r="CL50" s="34"/>
      <c r="CM50" s="34"/>
      <c r="CN50" s="34"/>
      <c r="CO50" s="34"/>
      <c r="CP50" s="34"/>
      <c r="CQ50" s="34"/>
      <c r="CR50" s="34"/>
      <c r="CS50" s="34"/>
      <c r="CT50" s="34"/>
      <c r="CU50" s="34"/>
      <c r="CV50" s="34"/>
      <c r="CW50" s="34"/>
      <c r="CX50" s="34"/>
      <c r="CY50" s="34"/>
      <c r="CZ50" s="34"/>
      <c r="DA50" s="34"/>
    </row>
    <row r="51" spans="1:105" x14ac:dyDescent="0.25">
      <c r="D51" s="2" t="s">
        <v>538</v>
      </c>
      <c r="X51" s="34">
        <f>CJ27+CJ26</f>
        <v>716100</v>
      </c>
    </row>
    <row r="52" spans="1:105" x14ac:dyDescent="0.25">
      <c r="D52" s="2" t="s">
        <v>535</v>
      </c>
      <c r="X52" s="34">
        <f>CJ23+CJ24</f>
        <v>240000</v>
      </c>
    </row>
    <row r="53" spans="1:105" x14ac:dyDescent="0.25">
      <c r="D53" s="2" t="s">
        <v>533</v>
      </c>
      <c r="X53" s="34">
        <f>CJ12+CJ14+CJ15+CJ16+CJ17+CJ18+CJ19+CJ28+CJ29+CJ30+CJ32+CJ33+CJ34+CJ35+CJ36+CJ25+CJ37+CJ38+CJ40</f>
        <v>151500</v>
      </c>
    </row>
    <row r="54" spans="1:105" x14ac:dyDescent="0.25">
      <c r="D54" s="2" t="s">
        <v>532</v>
      </c>
      <c r="X54" s="34">
        <f>CJ20+CJ21+CJ22+CJ39</f>
        <v>739660</v>
      </c>
    </row>
    <row r="55" spans="1:105" x14ac:dyDescent="0.25">
      <c r="D55" s="2" t="s">
        <v>534</v>
      </c>
    </row>
    <row r="56" spans="1:105" x14ac:dyDescent="0.25">
      <c r="X56" s="34">
        <f>SUM(X51:X55)</f>
        <v>1847260</v>
      </c>
    </row>
  </sheetData>
  <mergeCells count="165">
    <mergeCell ref="A40:G40"/>
    <mergeCell ref="H40:BS40"/>
    <mergeCell ref="BT40:CI40"/>
    <mergeCell ref="CJ40:DA40"/>
    <mergeCell ref="H25:BS25"/>
    <mergeCell ref="BT25:CI25"/>
    <mergeCell ref="CJ25:DA25"/>
    <mergeCell ref="A25:G25"/>
    <mergeCell ref="A26:G26"/>
    <mergeCell ref="H26:BS26"/>
    <mergeCell ref="BT26:CI26"/>
    <mergeCell ref="CJ26:DA26"/>
    <mergeCell ref="A38:G38"/>
    <mergeCell ref="H38:BS38"/>
    <mergeCell ref="BT38:CI38"/>
    <mergeCell ref="CJ38:DA38"/>
    <mergeCell ref="A39:G39"/>
    <mergeCell ref="H39:BS39"/>
    <mergeCell ref="BT39:CI39"/>
    <mergeCell ref="CJ39:DA39"/>
    <mergeCell ref="A36:G36"/>
    <mergeCell ref="H36:BS36"/>
    <mergeCell ref="BT36:CI36"/>
    <mergeCell ref="CJ36:DA36"/>
    <mergeCell ref="A37:G37"/>
    <mergeCell ref="H37:BS37"/>
    <mergeCell ref="BT37:CI37"/>
    <mergeCell ref="CJ37:DA37"/>
    <mergeCell ref="A34:G34"/>
    <mergeCell ref="H34:BS34"/>
    <mergeCell ref="BT34:CI34"/>
    <mergeCell ref="CJ34:DA34"/>
    <mergeCell ref="A35:G35"/>
    <mergeCell ref="H35:BS35"/>
    <mergeCell ref="BT35:CI35"/>
    <mergeCell ref="CJ35:DA35"/>
    <mergeCell ref="A32:G32"/>
    <mergeCell ref="H32:BS32"/>
    <mergeCell ref="BT32:CI32"/>
    <mergeCell ref="CJ32:DA32"/>
    <mergeCell ref="A33:G33"/>
    <mergeCell ref="H33:BS33"/>
    <mergeCell ref="BT33:CI33"/>
    <mergeCell ref="CJ33:DA33"/>
    <mergeCell ref="A30:G30"/>
    <mergeCell ref="H30:BS30"/>
    <mergeCell ref="BT30:CI30"/>
    <mergeCell ref="CJ30:DA30"/>
    <mergeCell ref="A31:G31"/>
    <mergeCell ref="H31:BS31"/>
    <mergeCell ref="BT31:CI31"/>
    <mergeCell ref="CJ31:DA31"/>
    <mergeCell ref="A28:G28"/>
    <mergeCell ref="H28:BS28"/>
    <mergeCell ref="BT28:CI28"/>
    <mergeCell ref="CJ28:DA28"/>
    <mergeCell ref="A29:G29"/>
    <mergeCell ref="H29:BS29"/>
    <mergeCell ref="BT29:CI29"/>
    <mergeCell ref="CJ29:DA29"/>
    <mergeCell ref="H12:BS12"/>
    <mergeCell ref="BT12:CI12"/>
    <mergeCell ref="CJ12:DA12"/>
    <mergeCell ref="A12:G12"/>
    <mergeCell ref="A17:G17"/>
    <mergeCell ref="H17:BS17"/>
    <mergeCell ref="BT15:CI15"/>
    <mergeCell ref="CJ15:DA15"/>
    <mergeCell ref="BT17:CI17"/>
    <mergeCell ref="CJ17:DA17"/>
    <mergeCell ref="A15:G15"/>
    <mergeCell ref="BT16:CI16"/>
    <mergeCell ref="CJ16:DA16"/>
    <mergeCell ref="H15:BS15"/>
    <mergeCell ref="BT14:CI14"/>
    <mergeCell ref="CJ14:DA14"/>
    <mergeCell ref="A11:G11"/>
    <mergeCell ref="H11:BS11"/>
    <mergeCell ref="BT11:CI11"/>
    <mergeCell ref="CJ11:DA11"/>
    <mergeCell ref="A3:DA3"/>
    <mergeCell ref="A10:G10"/>
    <mergeCell ref="H10:BS10"/>
    <mergeCell ref="BT10:CI10"/>
    <mergeCell ref="CJ10:DA10"/>
    <mergeCell ref="H5:Z5"/>
    <mergeCell ref="AH5:DA5"/>
    <mergeCell ref="H7:Z7"/>
    <mergeCell ref="AH7:DA7"/>
    <mergeCell ref="A16:G16"/>
    <mergeCell ref="H16:BS16"/>
    <mergeCell ref="A14:G14"/>
    <mergeCell ref="H14:BS14"/>
    <mergeCell ref="A49:G49"/>
    <mergeCell ref="H49:BS49"/>
    <mergeCell ref="BT49:CI49"/>
    <mergeCell ref="CJ49:DA49"/>
    <mergeCell ref="A20:G20"/>
    <mergeCell ref="H20:BS20"/>
    <mergeCell ref="BT21:CI21"/>
    <mergeCell ref="CJ21:DA21"/>
    <mergeCell ref="BT20:CI20"/>
    <mergeCell ref="CJ20:DA20"/>
    <mergeCell ref="A23:G23"/>
    <mergeCell ref="H23:BS23"/>
    <mergeCell ref="BT23:CI23"/>
    <mergeCell ref="CJ23:DA23"/>
    <mergeCell ref="A22:G22"/>
    <mergeCell ref="H22:BS22"/>
    <mergeCell ref="A18:G18"/>
    <mergeCell ref="H18:BS18"/>
    <mergeCell ref="A19:G19"/>
    <mergeCell ref="H19:BS19"/>
    <mergeCell ref="A21:G21"/>
    <mergeCell ref="H21:BS21"/>
    <mergeCell ref="BT22:CI22"/>
    <mergeCell ref="CJ22:DA22"/>
    <mergeCell ref="CJ18:DA18"/>
    <mergeCell ref="BT19:CI19"/>
    <mergeCell ref="BT18:CI18"/>
    <mergeCell ref="CJ19:DA19"/>
    <mergeCell ref="A27:G27"/>
    <mergeCell ref="H27:BS27"/>
    <mergeCell ref="BT27:CI27"/>
    <mergeCell ref="CJ27:DA27"/>
    <mergeCell ref="A24:G24"/>
    <mergeCell ref="H24:BS24"/>
    <mergeCell ref="BT24:CI24"/>
    <mergeCell ref="CJ24:DA24"/>
    <mergeCell ref="A41:G41"/>
    <mergeCell ref="H41:BS41"/>
    <mergeCell ref="BT41:CI41"/>
    <mergeCell ref="CJ41:DA41"/>
    <mergeCell ref="A42:G42"/>
    <mergeCell ref="H42:BS42"/>
    <mergeCell ref="BT42:CI42"/>
    <mergeCell ref="CJ42:DA42"/>
    <mergeCell ref="A43:G43"/>
    <mergeCell ref="H43:BS43"/>
    <mergeCell ref="BT43:CI43"/>
    <mergeCell ref="CJ43:DA43"/>
    <mergeCell ref="A13:G13"/>
    <mergeCell ref="H13:BS13"/>
    <mergeCell ref="BT13:CI13"/>
    <mergeCell ref="CJ13:DA13"/>
    <mergeCell ref="A47:G47"/>
    <mergeCell ref="H47:BS47"/>
    <mergeCell ref="BT47:CI47"/>
    <mergeCell ref="CJ47:DA47"/>
    <mergeCell ref="A48:G48"/>
    <mergeCell ref="H48:BS48"/>
    <mergeCell ref="BT48:CI48"/>
    <mergeCell ref="CJ48:DA48"/>
    <mergeCell ref="A44:G44"/>
    <mergeCell ref="H44:BS44"/>
    <mergeCell ref="BT44:CI44"/>
    <mergeCell ref="CJ44:DA44"/>
    <mergeCell ref="A45:G45"/>
    <mergeCell ref="H45:BS45"/>
    <mergeCell ref="BT45:CI45"/>
    <mergeCell ref="CJ45:DA45"/>
    <mergeCell ref="A46:G46"/>
    <mergeCell ref="H46:BS46"/>
    <mergeCell ref="BT46:CI46"/>
    <mergeCell ref="CJ46:DA46"/>
  </mergeCells>
  <phoneticPr fontId="32" type="noConversion"/>
  <pageMargins left="0.7" right="0.7"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2"/>
  <sheetViews>
    <sheetView view="pageBreakPreview" topLeftCell="A4" zoomScaleNormal="190" zoomScaleSheetLayoutView="100" workbookViewId="0">
      <selection activeCell="BT16" sqref="BT16:CI16"/>
    </sheetView>
  </sheetViews>
  <sheetFormatPr defaultColWidth="0.85546875" defaultRowHeight="15" x14ac:dyDescent="0.25"/>
  <cols>
    <col min="1" max="24" width="0.85546875" style="2"/>
    <col min="25" max="25" width="10.7109375" style="2" customWidth="1"/>
    <col min="26" max="50" width="0.85546875" style="2"/>
    <col min="51" max="51" width="0.28515625" style="2" customWidth="1"/>
    <col min="52" max="55" width="0.85546875" style="2" hidden="1" customWidth="1"/>
    <col min="56" max="65" width="0.85546875" style="2"/>
    <col min="66" max="66" width="0.42578125" style="2" customWidth="1"/>
    <col min="67" max="71" width="0.85546875" style="2" hidden="1" customWidth="1"/>
    <col min="72" max="89" width="0.85546875" style="2"/>
    <col min="90" max="90" width="2" style="2" customWidth="1"/>
    <col min="91" max="91" width="0.85546875" style="2"/>
    <col min="92" max="92" width="1.85546875" style="2" customWidth="1"/>
    <col min="93" max="93" width="1.42578125" style="2" customWidth="1"/>
    <col min="94" max="94" width="4.5703125" style="2" customWidth="1"/>
    <col min="95" max="98" width="0.85546875" style="2"/>
    <col min="99" max="99" width="5.5703125" style="2" customWidth="1"/>
    <col min="100" max="100" width="12.5703125" style="2" bestFit="1" customWidth="1"/>
    <col min="101" max="104" width="0.85546875" style="2"/>
    <col min="105" max="105" width="11.140625" style="2" customWidth="1"/>
    <col min="106" max="16384" width="0.85546875" style="2"/>
  </cols>
  <sheetData>
    <row r="1" spans="1:105" ht="3" customHeight="1" x14ac:dyDescent="0.25"/>
    <row r="2" spans="1:105" s="6" customFormat="1" ht="28.5" customHeight="1" x14ac:dyDescent="0.2">
      <c r="A2" s="342" t="s">
        <v>94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row>
    <row r="3" spans="1:105" s="6" customFormat="1" ht="28.5" customHeight="1" x14ac:dyDescent="0.2">
      <c r="A3" s="15"/>
      <c r="B3" s="15"/>
      <c r="C3" s="15"/>
      <c r="D3" s="15"/>
      <c r="E3" s="15"/>
      <c r="F3" s="15"/>
      <c r="G3" s="15"/>
      <c r="H3" s="407" t="s">
        <v>201</v>
      </c>
      <c r="I3" s="407"/>
      <c r="J3" s="407"/>
      <c r="K3" s="407"/>
      <c r="L3" s="407"/>
      <c r="M3" s="407"/>
      <c r="N3" s="407"/>
      <c r="O3" s="407"/>
      <c r="P3" s="407"/>
      <c r="Q3" s="407"/>
      <c r="R3" s="407"/>
      <c r="S3" s="407"/>
      <c r="T3" s="407"/>
      <c r="U3" s="407"/>
      <c r="V3" s="407"/>
      <c r="W3" s="407"/>
      <c r="X3" s="407"/>
      <c r="Y3" s="407"/>
      <c r="Z3" s="407"/>
      <c r="AA3" s="407"/>
      <c r="AB3" s="78"/>
      <c r="AC3" s="78"/>
      <c r="AD3" s="78"/>
      <c r="AE3" s="78"/>
      <c r="AF3" s="78"/>
      <c r="AG3" s="78"/>
      <c r="AH3" s="78"/>
      <c r="AI3" s="78"/>
      <c r="AJ3" s="78"/>
      <c r="AK3" s="78"/>
      <c r="AL3" s="78"/>
      <c r="AM3" s="78"/>
      <c r="AN3" s="78"/>
      <c r="AO3" s="408" t="s">
        <v>104</v>
      </c>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10"/>
    </row>
    <row r="4" spans="1:105" ht="10.5" customHeight="1" x14ac:dyDescent="0.2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9"/>
      <c r="CK4" s="79"/>
      <c r="CL4" s="79"/>
      <c r="CM4" s="79"/>
      <c r="CN4" s="79"/>
      <c r="CO4" s="79"/>
      <c r="CP4" s="79"/>
      <c r="CQ4" s="75"/>
    </row>
    <row r="5" spans="1:105" s="3" customFormat="1" ht="43.5" customHeight="1" x14ac:dyDescent="0.2">
      <c r="A5" s="389" t="s">
        <v>13</v>
      </c>
      <c r="B5" s="390"/>
      <c r="C5" s="390"/>
      <c r="D5" s="390"/>
      <c r="E5" s="390"/>
      <c r="F5" s="390"/>
      <c r="G5" s="391"/>
      <c r="H5" s="404" t="s">
        <v>30</v>
      </c>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6"/>
      <c r="BD5" s="404" t="s">
        <v>86</v>
      </c>
      <c r="BE5" s="405"/>
      <c r="BF5" s="405"/>
      <c r="BG5" s="405"/>
      <c r="BH5" s="405"/>
      <c r="BI5" s="405"/>
      <c r="BJ5" s="405"/>
      <c r="BK5" s="405"/>
      <c r="BL5" s="405"/>
      <c r="BM5" s="405"/>
      <c r="BN5" s="405"/>
      <c r="BO5" s="405"/>
      <c r="BP5" s="405"/>
      <c r="BQ5" s="405"/>
      <c r="BR5" s="405"/>
      <c r="BS5" s="406"/>
      <c r="BT5" s="404" t="s">
        <v>95</v>
      </c>
      <c r="BU5" s="405"/>
      <c r="BV5" s="405"/>
      <c r="BW5" s="405"/>
      <c r="BX5" s="405"/>
      <c r="BY5" s="405"/>
      <c r="BZ5" s="405"/>
      <c r="CA5" s="405"/>
      <c r="CB5" s="405"/>
      <c r="CC5" s="405"/>
      <c r="CD5" s="405"/>
      <c r="CE5" s="405"/>
      <c r="CF5" s="405"/>
      <c r="CG5" s="405"/>
      <c r="CH5" s="405"/>
      <c r="CI5" s="406"/>
      <c r="CJ5" s="404" t="s">
        <v>96</v>
      </c>
      <c r="CK5" s="405"/>
      <c r="CL5" s="405"/>
      <c r="CM5" s="405"/>
      <c r="CN5" s="405"/>
      <c r="CO5" s="405"/>
      <c r="CP5" s="405"/>
      <c r="CQ5" s="80"/>
    </row>
    <row r="6" spans="1:105" s="4" customFormat="1" ht="12.75" x14ac:dyDescent="0.2">
      <c r="A6" s="221"/>
      <c r="B6" s="221"/>
      <c r="C6" s="221"/>
      <c r="D6" s="221"/>
      <c r="E6" s="221"/>
      <c r="F6" s="221"/>
      <c r="G6" s="221"/>
      <c r="H6" s="411">
        <v>1</v>
      </c>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411"/>
      <c r="BB6" s="411"/>
      <c r="BC6" s="411"/>
      <c r="BD6" s="411">
        <v>2</v>
      </c>
      <c r="BE6" s="411"/>
      <c r="BF6" s="411"/>
      <c r="BG6" s="411"/>
      <c r="BH6" s="411"/>
      <c r="BI6" s="411"/>
      <c r="BJ6" s="411"/>
      <c r="BK6" s="411"/>
      <c r="BL6" s="411"/>
      <c r="BM6" s="411"/>
      <c r="BN6" s="411"/>
      <c r="BO6" s="411"/>
      <c r="BP6" s="411"/>
      <c r="BQ6" s="411"/>
      <c r="BR6" s="411"/>
      <c r="BS6" s="411"/>
      <c r="BT6" s="411">
        <v>3</v>
      </c>
      <c r="BU6" s="411"/>
      <c r="BV6" s="411"/>
      <c r="BW6" s="411"/>
      <c r="BX6" s="411"/>
      <c r="BY6" s="411"/>
      <c r="BZ6" s="411"/>
      <c r="CA6" s="411"/>
      <c r="CB6" s="411"/>
      <c r="CC6" s="411"/>
      <c r="CD6" s="411"/>
      <c r="CE6" s="411"/>
      <c r="CF6" s="411"/>
      <c r="CG6" s="411"/>
      <c r="CH6" s="411"/>
      <c r="CI6" s="411"/>
      <c r="CJ6" s="411"/>
      <c r="CK6" s="411"/>
      <c r="CL6" s="411"/>
      <c r="CM6" s="411"/>
      <c r="CN6" s="411"/>
      <c r="CO6" s="411"/>
      <c r="CP6" s="411"/>
      <c r="CQ6" s="81"/>
    </row>
    <row r="7" spans="1:105" s="4" customFormat="1" ht="12.75" x14ac:dyDescent="0.2">
      <c r="A7" s="310" t="s">
        <v>42</v>
      </c>
      <c r="B7" s="310"/>
      <c r="C7" s="310"/>
      <c r="D7" s="310"/>
      <c r="E7" s="310"/>
      <c r="F7" s="310"/>
      <c r="G7" s="310"/>
      <c r="H7" s="396" t="s">
        <v>267</v>
      </c>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7">
        <v>1</v>
      </c>
      <c r="BE7" s="397"/>
      <c r="BF7" s="397"/>
      <c r="BG7" s="397"/>
      <c r="BH7" s="397"/>
      <c r="BI7" s="397"/>
      <c r="BJ7" s="397"/>
      <c r="BK7" s="397"/>
      <c r="BL7" s="397"/>
      <c r="BM7" s="397"/>
      <c r="BN7" s="397"/>
      <c r="BO7" s="397"/>
      <c r="BP7" s="397"/>
      <c r="BQ7" s="397"/>
      <c r="BR7" s="397"/>
      <c r="BS7" s="397"/>
      <c r="BT7" s="398">
        <v>22000</v>
      </c>
      <c r="BU7" s="398"/>
      <c r="BV7" s="398"/>
      <c r="BW7" s="398"/>
      <c r="BX7" s="398"/>
      <c r="BY7" s="398"/>
      <c r="BZ7" s="398"/>
      <c r="CA7" s="398"/>
      <c r="CB7" s="398"/>
      <c r="CC7" s="398"/>
      <c r="CD7" s="398"/>
      <c r="CE7" s="398"/>
      <c r="CF7" s="398"/>
      <c r="CG7" s="398"/>
      <c r="CH7" s="398"/>
      <c r="CI7" s="398"/>
      <c r="CJ7" s="395">
        <f t="shared" ref="CJ7:CJ9" si="0">BD7*BT7</f>
        <v>22000</v>
      </c>
      <c r="CK7" s="395"/>
      <c r="CL7" s="395"/>
      <c r="CM7" s="395"/>
      <c r="CN7" s="395"/>
      <c r="CO7" s="395"/>
      <c r="CP7" s="395"/>
      <c r="CQ7" s="81"/>
      <c r="CU7" s="4" t="s">
        <v>668</v>
      </c>
      <c r="CV7" s="112">
        <f>CJ19+CJ22</f>
        <v>50000</v>
      </c>
    </row>
    <row r="8" spans="1:105" s="4" customFormat="1" ht="12.75" x14ac:dyDescent="0.2">
      <c r="A8" s="310" t="s">
        <v>46</v>
      </c>
      <c r="B8" s="310"/>
      <c r="C8" s="310"/>
      <c r="D8" s="310"/>
      <c r="E8" s="310"/>
      <c r="F8" s="310"/>
      <c r="G8" s="310"/>
      <c r="H8" s="396" t="s">
        <v>742</v>
      </c>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7">
        <v>1</v>
      </c>
      <c r="BE8" s="397"/>
      <c r="BF8" s="397"/>
      <c r="BG8" s="397"/>
      <c r="BH8" s="397"/>
      <c r="BI8" s="397"/>
      <c r="BJ8" s="397"/>
      <c r="BK8" s="397"/>
      <c r="BL8" s="397"/>
      <c r="BM8" s="397"/>
      <c r="BN8" s="397"/>
      <c r="BO8" s="397"/>
      <c r="BP8" s="397"/>
      <c r="BQ8" s="397"/>
      <c r="BR8" s="397"/>
      <c r="BS8" s="397"/>
      <c r="BT8" s="398"/>
      <c r="BU8" s="398"/>
      <c r="BV8" s="398"/>
      <c r="BW8" s="398"/>
      <c r="BX8" s="398"/>
      <c r="BY8" s="398"/>
      <c r="BZ8" s="398"/>
      <c r="CA8" s="398"/>
      <c r="CB8" s="398"/>
      <c r="CC8" s="398"/>
      <c r="CD8" s="398"/>
      <c r="CE8" s="398"/>
      <c r="CF8" s="398"/>
      <c r="CG8" s="398"/>
      <c r="CH8" s="398"/>
      <c r="CI8" s="398"/>
      <c r="CJ8" s="395">
        <f t="shared" si="0"/>
        <v>0</v>
      </c>
      <c r="CK8" s="395"/>
      <c r="CL8" s="395"/>
      <c r="CM8" s="395"/>
      <c r="CN8" s="395"/>
      <c r="CO8" s="395"/>
      <c r="CP8" s="395"/>
      <c r="CQ8" s="81"/>
    </row>
    <row r="9" spans="1:105" s="4" customFormat="1" ht="12.75" x14ac:dyDescent="0.2">
      <c r="A9" s="310" t="s">
        <v>52</v>
      </c>
      <c r="B9" s="310"/>
      <c r="C9" s="310"/>
      <c r="D9" s="310"/>
      <c r="E9" s="310"/>
      <c r="F9" s="310"/>
      <c r="G9" s="310"/>
      <c r="H9" s="396" t="s">
        <v>614</v>
      </c>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7">
        <v>1</v>
      </c>
      <c r="BE9" s="397"/>
      <c r="BF9" s="397"/>
      <c r="BG9" s="397"/>
      <c r="BH9" s="397"/>
      <c r="BI9" s="397"/>
      <c r="BJ9" s="397"/>
      <c r="BK9" s="397"/>
      <c r="BL9" s="397"/>
      <c r="BM9" s="397"/>
      <c r="BN9" s="397"/>
      <c r="BO9" s="397"/>
      <c r="BP9" s="397"/>
      <c r="BQ9" s="397"/>
      <c r="BR9" s="397"/>
      <c r="BS9" s="397"/>
      <c r="BT9" s="398">
        <v>15225</v>
      </c>
      <c r="BU9" s="398"/>
      <c r="BV9" s="398"/>
      <c r="BW9" s="398"/>
      <c r="BX9" s="398"/>
      <c r="BY9" s="398"/>
      <c r="BZ9" s="398"/>
      <c r="CA9" s="398"/>
      <c r="CB9" s="398"/>
      <c r="CC9" s="398"/>
      <c r="CD9" s="398"/>
      <c r="CE9" s="398"/>
      <c r="CF9" s="398"/>
      <c r="CG9" s="398"/>
      <c r="CH9" s="398"/>
      <c r="CI9" s="398"/>
      <c r="CJ9" s="395">
        <f t="shared" si="0"/>
        <v>15225</v>
      </c>
      <c r="CK9" s="395"/>
      <c r="CL9" s="395"/>
      <c r="CM9" s="395"/>
      <c r="CN9" s="395"/>
      <c r="CO9" s="395"/>
      <c r="CP9" s="395"/>
      <c r="CQ9" s="81"/>
    </row>
    <row r="10" spans="1:105" s="4" customFormat="1" ht="12.75" x14ac:dyDescent="0.2">
      <c r="A10" s="310" t="s">
        <v>46</v>
      </c>
      <c r="B10" s="310"/>
      <c r="C10" s="310"/>
      <c r="D10" s="310"/>
      <c r="E10" s="310"/>
      <c r="F10" s="310"/>
      <c r="G10" s="310"/>
      <c r="H10" s="396" t="s">
        <v>268</v>
      </c>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7">
        <v>1</v>
      </c>
      <c r="BE10" s="397"/>
      <c r="BF10" s="397"/>
      <c r="BG10" s="397"/>
      <c r="BH10" s="397"/>
      <c r="BI10" s="397"/>
      <c r="BJ10" s="397"/>
      <c r="BK10" s="397"/>
      <c r="BL10" s="397"/>
      <c r="BM10" s="397"/>
      <c r="BN10" s="397"/>
      <c r="BO10" s="397"/>
      <c r="BP10" s="397"/>
      <c r="BQ10" s="397"/>
      <c r="BR10" s="397"/>
      <c r="BS10" s="397"/>
      <c r="BT10" s="398">
        <v>437300</v>
      </c>
      <c r="BU10" s="398"/>
      <c r="BV10" s="398"/>
      <c r="BW10" s="398"/>
      <c r="BX10" s="398"/>
      <c r="BY10" s="398"/>
      <c r="BZ10" s="398"/>
      <c r="CA10" s="398"/>
      <c r="CB10" s="398"/>
      <c r="CC10" s="398"/>
      <c r="CD10" s="398"/>
      <c r="CE10" s="398"/>
      <c r="CF10" s="398"/>
      <c r="CG10" s="398"/>
      <c r="CH10" s="398"/>
      <c r="CI10" s="398"/>
      <c r="CJ10" s="395">
        <f t="shared" ref="CJ10:CJ21" si="1">BD10*BT10</f>
        <v>437300</v>
      </c>
      <c r="CK10" s="395"/>
      <c r="CL10" s="395"/>
      <c r="CM10" s="395"/>
      <c r="CN10" s="395"/>
      <c r="CO10" s="395"/>
      <c r="CP10" s="395"/>
      <c r="CQ10" s="81"/>
      <c r="CU10" s="4" t="s">
        <v>611</v>
      </c>
    </row>
    <row r="11" spans="1:105" s="4" customFormat="1" ht="12.75" x14ac:dyDescent="0.2">
      <c r="A11" s="310" t="s">
        <v>52</v>
      </c>
      <c r="B11" s="310"/>
      <c r="C11" s="310"/>
      <c r="D11" s="310"/>
      <c r="E11" s="310"/>
      <c r="F11" s="310"/>
      <c r="G11" s="310"/>
      <c r="H11" s="396" t="s">
        <v>612</v>
      </c>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7">
        <v>1</v>
      </c>
      <c r="BE11" s="397"/>
      <c r="BF11" s="397"/>
      <c r="BG11" s="397"/>
      <c r="BH11" s="397"/>
      <c r="BI11" s="397"/>
      <c r="BJ11" s="397"/>
      <c r="BK11" s="397"/>
      <c r="BL11" s="397"/>
      <c r="BM11" s="397"/>
      <c r="BN11" s="397"/>
      <c r="BO11" s="397"/>
      <c r="BP11" s="397"/>
      <c r="BQ11" s="397"/>
      <c r="BR11" s="397"/>
      <c r="BS11" s="397"/>
      <c r="BT11" s="398"/>
      <c r="BU11" s="398"/>
      <c r="BV11" s="398"/>
      <c r="BW11" s="398"/>
      <c r="BX11" s="398"/>
      <c r="BY11" s="398"/>
      <c r="BZ11" s="398"/>
      <c r="CA11" s="398"/>
      <c r="CB11" s="398"/>
      <c r="CC11" s="398"/>
      <c r="CD11" s="398"/>
      <c r="CE11" s="398"/>
      <c r="CF11" s="398"/>
      <c r="CG11" s="398"/>
      <c r="CH11" s="398"/>
      <c r="CI11" s="398"/>
      <c r="CJ11" s="395">
        <f t="shared" si="1"/>
        <v>0</v>
      </c>
      <c r="CK11" s="395"/>
      <c r="CL11" s="395"/>
      <c r="CM11" s="395"/>
      <c r="CN11" s="395"/>
      <c r="CO11" s="395"/>
      <c r="CP11" s="395"/>
      <c r="CQ11" s="81"/>
    </row>
    <row r="12" spans="1:105" s="4" customFormat="1" ht="12.75" x14ac:dyDescent="0.2">
      <c r="A12" s="310" t="s">
        <v>52</v>
      </c>
      <c r="B12" s="310"/>
      <c r="C12" s="310"/>
      <c r="D12" s="310"/>
      <c r="E12" s="310"/>
      <c r="F12" s="310"/>
      <c r="G12" s="310"/>
      <c r="H12" s="396" t="s">
        <v>269</v>
      </c>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7">
        <v>1</v>
      </c>
      <c r="BE12" s="397"/>
      <c r="BF12" s="397"/>
      <c r="BG12" s="397"/>
      <c r="BH12" s="397"/>
      <c r="BI12" s="397"/>
      <c r="BJ12" s="397"/>
      <c r="BK12" s="397"/>
      <c r="BL12" s="397"/>
      <c r="BM12" s="397"/>
      <c r="BN12" s="397"/>
      <c r="BO12" s="397"/>
      <c r="BP12" s="397"/>
      <c r="BQ12" s="397"/>
      <c r="BR12" s="397"/>
      <c r="BS12" s="397"/>
      <c r="BT12" s="398"/>
      <c r="BU12" s="398"/>
      <c r="BV12" s="398"/>
      <c r="BW12" s="398"/>
      <c r="BX12" s="398"/>
      <c r="BY12" s="398"/>
      <c r="BZ12" s="398"/>
      <c r="CA12" s="398"/>
      <c r="CB12" s="398"/>
      <c r="CC12" s="398"/>
      <c r="CD12" s="398"/>
      <c r="CE12" s="398"/>
      <c r="CF12" s="398"/>
      <c r="CG12" s="398"/>
      <c r="CH12" s="398"/>
      <c r="CI12" s="398"/>
      <c r="CJ12" s="395">
        <f t="shared" si="1"/>
        <v>0</v>
      </c>
      <c r="CK12" s="395"/>
      <c r="CL12" s="395"/>
      <c r="CM12" s="395"/>
      <c r="CN12" s="395"/>
      <c r="CO12" s="395"/>
      <c r="CP12" s="395"/>
      <c r="CQ12" s="81"/>
      <c r="CU12" s="4">
        <v>343</v>
      </c>
      <c r="CV12" s="112">
        <f>CJ12</f>
        <v>0</v>
      </c>
    </row>
    <row r="13" spans="1:105" s="4" customFormat="1" ht="12.75" x14ac:dyDescent="0.2">
      <c r="A13" s="310" t="s">
        <v>109</v>
      </c>
      <c r="B13" s="310"/>
      <c r="C13" s="310"/>
      <c r="D13" s="310"/>
      <c r="E13" s="310"/>
      <c r="F13" s="310"/>
      <c r="G13" s="310"/>
      <c r="H13" s="396" t="s">
        <v>270</v>
      </c>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c r="BC13" s="396"/>
      <c r="BD13" s="397">
        <v>1</v>
      </c>
      <c r="BE13" s="397"/>
      <c r="BF13" s="397"/>
      <c r="BG13" s="397"/>
      <c r="BH13" s="397"/>
      <c r="BI13" s="397"/>
      <c r="BJ13" s="397"/>
      <c r="BK13" s="397"/>
      <c r="BL13" s="397"/>
      <c r="BM13" s="397"/>
      <c r="BN13" s="397"/>
      <c r="BO13" s="397"/>
      <c r="BP13" s="397"/>
      <c r="BQ13" s="397"/>
      <c r="BR13" s="397"/>
      <c r="BS13" s="397"/>
      <c r="BT13" s="398">
        <v>29200</v>
      </c>
      <c r="BU13" s="398"/>
      <c r="BV13" s="398"/>
      <c r="BW13" s="398"/>
      <c r="BX13" s="398"/>
      <c r="BY13" s="398"/>
      <c r="BZ13" s="398"/>
      <c r="CA13" s="398"/>
      <c r="CB13" s="398"/>
      <c r="CC13" s="398"/>
      <c r="CD13" s="398"/>
      <c r="CE13" s="398"/>
      <c r="CF13" s="398"/>
      <c r="CG13" s="398"/>
      <c r="CH13" s="398"/>
      <c r="CI13" s="398"/>
      <c r="CJ13" s="395">
        <f t="shared" si="1"/>
        <v>29200</v>
      </c>
      <c r="CK13" s="395"/>
      <c r="CL13" s="395"/>
      <c r="CM13" s="395"/>
      <c r="CN13" s="395"/>
      <c r="CO13" s="395"/>
      <c r="CP13" s="395"/>
      <c r="CQ13" s="81"/>
      <c r="CU13" s="4">
        <v>344</v>
      </c>
      <c r="CV13" s="112">
        <f>CJ24</f>
        <v>0</v>
      </c>
    </row>
    <row r="14" spans="1:105" s="4" customFormat="1" ht="12.75" x14ac:dyDescent="0.2">
      <c r="A14" s="310" t="s">
        <v>208</v>
      </c>
      <c r="B14" s="310"/>
      <c r="C14" s="310"/>
      <c r="D14" s="310"/>
      <c r="E14" s="310"/>
      <c r="F14" s="310"/>
      <c r="G14" s="310"/>
      <c r="H14" s="396" t="s">
        <v>509</v>
      </c>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c r="BC14" s="396"/>
      <c r="BD14" s="397">
        <v>1</v>
      </c>
      <c r="BE14" s="397"/>
      <c r="BF14" s="397"/>
      <c r="BG14" s="397"/>
      <c r="BH14" s="397"/>
      <c r="BI14" s="397"/>
      <c r="BJ14" s="397"/>
      <c r="BK14" s="397"/>
      <c r="BL14" s="397"/>
      <c r="BM14" s="397"/>
      <c r="BN14" s="397"/>
      <c r="BO14" s="397"/>
      <c r="BP14" s="397"/>
      <c r="BQ14" s="397"/>
      <c r="BR14" s="397"/>
      <c r="BS14" s="397"/>
      <c r="BT14" s="398">
        <v>5000</v>
      </c>
      <c r="BU14" s="398"/>
      <c r="BV14" s="398"/>
      <c r="BW14" s="398"/>
      <c r="BX14" s="398"/>
      <c r="BY14" s="398"/>
      <c r="BZ14" s="398"/>
      <c r="CA14" s="398"/>
      <c r="CB14" s="398"/>
      <c r="CC14" s="398"/>
      <c r="CD14" s="398"/>
      <c r="CE14" s="398"/>
      <c r="CF14" s="398"/>
      <c r="CG14" s="398"/>
      <c r="CH14" s="398"/>
      <c r="CI14" s="398"/>
      <c r="CJ14" s="395">
        <f t="shared" si="1"/>
        <v>5000</v>
      </c>
      <c r="CK14" s="395"/>
      <c r="CL14" s="395"/>
      <c r="CM14" s="395"/>
      <c r="CN14" s="395"/>
      <c r="CO14" s="395"/>
      <c r="CP14" s="395"/>
      <c r="CQ14" s="81"/>
      <c r="CU14" s="4">
        <v>346</v>
      </c>
      <c r="CV14" s="112">
        <f>CJ13</f>
        <v>29200</v>
      </c>
    </row>
    <row r="15" spans="1:105" s="4" customFormat="1" ht="12.75" x14ac:dyDescent="0.2">
      <c r="A15" s="310" t="s">
        <v>208</v>
      </c>
      <c r="B15" s="310"/>
      <c r="C15" s="310"/>
      <c r="D15" s="310"/>
      <c r="E15" s="310"/>
      <c r="F15" s="310"/>
      <c r="G15" s="310"/>
      <c r="H15" s="396" t="s">
        <v>744</v>
      </c>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396"/>
      <c r="AZ15" s="396"/>
      <c r="BA15" s="396"/>
      <c r="BB15" s="396"/>
      <c r="BC15" s="396"/>
      <c r="BD15" s="397">
        <v>1</v>
      </c>
      <c r="BE15" s="397"/>
      <c r="BF15" s="397"/>
      <c r="BG15" s="397"/>
      <c r="BH15" s="397"/>
      <c r="BI15" s="397"/>
      <c r="BJ15" s="397"/>
      <c r="BK15" s="397"/>
      <c r="BL15" s="397"/>
      <c r="BM15" s="397"/>
      <c r="BN15" s="397"/>
      <c r="BO15" s="397"/>
      <c r="BP15" s="397"/>
      <c r="BQ15" s="397"/>
      <c r="BR15" s="397"/>
      <c r="BS15" s="397"/>
      <c r="BT15" s="398">
        <f>18270-11+100</f>
        <v>18359</v>
      </c>
      <c r="BU15" s="398"/>
      <c r="BV15" s="398"/>
      <c r="BW15" s="398"/>
      <c r="BX15" s="398"/>
      <c r="BY15" s="398"/>
      <c r="BZ15" s="398"/>
      <c r="CA15" s="398"/>
      <c r="CB15" s="398"/>
      <c r="CC15" s="398"/>
      <c r="CD15" s="398"/>
      <c r="CE15" s="398"/>
      <c r="CF15" s="398"/>
      <c r="CG15" s="398"/>
      <c r="CH15" s="398"/>
      <c r="CI15" s="398"/>
      <c r="CJ15" s="395">
        <f t="shared" ref="CJ15" si="2">BD15*BT15</f>
        <v>18359</v>
      </c>
      <c r="CK15" s="395"/>
      <c r="CL15" s="395"/>
      <c r="CM15" s="395"/>
      <c r="CN15" s="395"/>
      <c r="CO15" s="395"/>
      <c r="CP15" s="395"/>
      <c r="CQ15" s="81"/>
      <c r="CV15" s="112"/>
    </row>
    <row r="16" spans="1:105" s="4" customFormat="1" ht="19.5" customHeight="1" x14ac:dyDescent="0.2">
      <c r="A16" s="310" t="s">
        <v>209</v>
      </c>
      <c r="B16" s="310"/>
      <c r="C16" s="310"/>
      <c r="D16" s="310"/>
      <c r="E16" s="310"/>
      <c r="F16" s="310"/>
      <c r="G16" s="310"/>
      <c r="H16" s="396" t="s">
        <v>528</v>
      </c>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c r="BC16" s="396"/>
      <c r="BD16" s="397">
        <v>1</v>
      </c>
      <c r="BE16" s="397"/>
      <c r="BF16" s="397"/>
      <c r="BG16" s="397"/>
      <c r="BH16" s="397"/>
      <c r="BI16" s="397"/>
      <c r="BJ16" s="397"/>
      <c r="BK16" s="397"/>
      <c r="BL16" s="397"/>
      <c r="BM16" s="397"/>
      <c r="BN16" s="397"/>
      <c r="BO16" s="397"/>
      <c r="BP16" s="397"/>
      <c r="BQ16" s="397"/>
      <c r="BR16" s="397"/>
      <c r="BS16" s="397"/>
      <c r="BT16" s="398"/>
      <c r="BU16" s="398"/>
      <c r="BV16" s="398"/>
      <c r="BW16" s="398"/>
      <c r="BX16" s="398"/>
      <c r="BY16" s="398"/>
      <c r="BZ16" s="398"/>
      <c r="CA16" s="398"/>
      <c r="CB16" s="398"/>
      <c r="CC16" s="398"/>
      <c r="CD16" s="398"/>
      <c r="CE16" s="398"/>
      <c r="CF16" s="398"/>
      <c r="CG16" s="398"/>
      <c r="CH16" s="398"/>
      <c r="CI16" s="398"/>
      <c r="CJ16" s="395">
        <f t="shared" si="1"/>
        <v>0</v>
      </c>
      <c r="CK16" s="395"/>
      <c r="CL16" s="395"/>
      <c r="CM16" s="395"/>
      <c r="CN16" s="395"/>
      <c r="CO16" s="395"/>
      <c r="CP16" s="395"/>
      <c r="CQ16" s="81"/>
      <c r="CU16" s="4">
        <v>310</v>
      </c>
      <c r="CV16" s="112"/>
      <c r="DA16" s="112">
        <f>CV12+CV13+CV14+CV16</f>
        <v>29200</v>
      </c>
    </row>
    <row r="17" spans="1:105" s="5" customFormat="1" ht="15" customHeight="1" x14ac:dyDescent="0.2">
      <c r="A17" s="310" t="s">
        <v>210</v>
      </c>
      <c r="B17" s="310"/>
      <c r="C17" s="310"/>
      <c r="D17" s="310"/>
      <c r="E17" s="310"/>
      <c r="F17" s="310"/>
      <c r="G17" s="310"/>
      <c r="H17" s="396" t="s">
        <v>549</v>
      </c>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c r="BC17" s="396"/>
      <c r="BD17" s="397"/>
      <c r="BE17" s="397"/>
      <c r="BF17" s="397"/>
      <c r="BG17" s="397"/>
      <c r="BH17" s="397"/>
      <c r="BI17" s="397"/>
      <c r="BJ17" s="397"/>
      <c r="BK17" s="397"/>
      <c r="BL17" s="397"/>
      <c r="BM17" s="397"/>
      <c r="BN17" s="397"/>
      <c r="BO17" s="397"/>
      <c r="BP17" s="397"/>
      <c r="BQ17" s="397"/>
      <c r="BR17" s="397"/>
      <c r="BS17" s="397"/>
      <c r="BT17" s="398"/>
      <c r="BU17" s="398"/>
      <c r="BV17" s="398"/>
      <c r="BW17" s="398"/>
      <c r="BX17" s="398"/>
      <c r="BY17" s="398"/>
      <c r="BZ17" s="398"/>
      <c r="CA17" s="398"/>
      <c r="CB17" s="398"/>
      <c r="CC17" s="398"/>
      <c r="CD17" s="398"/>
      <c r="CE17" s="398"/>
      <c r="CF17" s="398"/>
      <c r="CG17" s="398"/>
      <c r="CH17" s="398"/>
      <c r="CI17" s="398"/>
      <c r="CJ17" s="395">
        <f t="shared" si="1"/>
        <v>0</v>
      </c>
      <c r="CK17" s="395"/>
      <c r="CL17" s="395"/>
      <c r="CM17" s="395"/>
      <c r="CN17" s="395"/>
      <c r="CO17" s="395"/>
      <c r="CP17" s="395"/>
      <c r="CQ17" s="82"/>
      <c r="CT17" s="5" t="s">
        <v>608</v>
      </c>
    </row>
    <row r="18" spans="1:105" s="5" customFormat="1" ht="21.75" customHeight="1" x14ac:dyDescent="0.2">
      <c r="A18" s="310" t="s">
        <v>211</v>
      </c>
      <c r="B18" s="310"/>
      <c r="C18" s="310"/>
      <c r="D18" s="310"/>
      <c r="E18" s="310"/>
      <c r="F18" s="310"/>
      <c r="G18" s="310"/>
      <c r="H18" s="396" t="s">
        <v>649</v>
      </c>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7"/>
      <c r="BE18" s="397"/>
      <c r="BF18" s="397"/>
      <c r="BG18" s="397"/>
      <c r="BH18" s="397"/>
      <c r="BI18" s="397"/>
      <c r="BJ18" s="397"/>
      <c r="BK18" s="397"/>
      <c r="BL18" s="397"/>
      <c r="BM18" s="397"/>
      <c r="BN18" s="397"/>
      <c r="BO18" s="397"/>
      <c r="BP18" s="397"/>
      <c r="BQ18" s="397"/>
      <c r="BR18" s="397"/>
      <c r="BS18" s="397"/>
      <c r="BT18" s="398"/>
      <c r="BU18" s="398"/>
      <c r="BV18" s="398"/>
      <c r="BW18" s="398"/>
      <c r="BX18" s="398"/>
      <c r="BY18" s="398"/>
      <c r="BZ18" s="398"/>
      <c r="CA18" s="398"/>
      <c r="CB18" s="398"/>
      <c r="CC18" s="398"/>
      <c r="CD18" s="398"/>
      <c r="CE18" s="398"/>
      <c r="CF18" s="398"/>
      <c r="CG18" s="398"/>
      <c r="CH18" s="398"/>
      <c r="CI18" s="398"/>
      <c r="CJ18" s="395">
        <f t="shared" si="1"/>
        <v>0</v>
      </c>
      <c r="CK18" s="395"/>
      <c r="CL18" s="395"/>
      <c r="CM18" s="395"/>
      <c r="CN18" s="395"/>
      <c r="CO18" s="395"/>
      <c r="CP18" s="395"/>
      <c r="CQ18" s="82"/>
      <c r="CU18" s="5">
        <v>310</v>
      </c>
      <c r="CV18" s="113">
        <f>CJ10+CJ11+CJ21+CJ8</f>
        <v>437300</v>
      </c>
    </row>
    <row r="19" spans="1:105" s="5" customFormat="1" ht="15" customHeight="1" x14ac:dyDescent="0.2">
      <c r="A19" s="310" t="s">
        <v>212</v>
      </c>
      <c r="B19" s="310"/>
      <c r="C19" s="310"/>
      <c r="D19" s="310"/>
      <c r="E19" s="310"/>
      <c r="F19" s="310"/>
      <c r="G19" s="310"/>
      <c r="H19" s="396" t="s">
        <v>667</v>
      </c>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7">
        <v>1</v>
      </c>
      <c r="BE19" s="397"/>
      <c r="BF19" s="397"/>
      <c r="BG19" s="397"/>
      <c r="BH19" s="397"/>
      <c r="BI19" s="397"/>
      <c r="BJ19" s="397"/>
      <c r="BK19" s="397"/>
      <c r="BL19" s="397"/>
      <c r="BM19" s="397"/>
      <c r="BN19" s="397"/>
      <c r="BO19" s="397"/>
      <c r="BP19" s="397"/>
      <c r="BQ19" s="397"/>
      <c r="BR19" s="397"/>
      <c r="BS19" s="397"/>
      <c r="BT19" s="398"/>
      <c r="BU19" s="398"/>
      <c r="BV19" s="398"/>
      <c r="BW19" s="398"/>
      <c r="BX19" s="398"/>
      <c r="BY19" s="398"/>
      <c r="BZ19" s="398"/>
      <c r="CA19" s="398"/>
      <c r="CB19" s="398"/>
      <c r="CC19" s="398"/>
      <c r="CD19" s="398"/>
      <c r="CE19" s="398"/>
      <c r="CF19" s="398"/>
      <c r="CG19" s="398"/>
      <c r="CH19" s="398"/>
      <c r="CI19" s="398"/>
      <c r="CJ19" s="395">
        <f t="shared" si="1"/>
        <v>0</v>
      </c>
      <c r="CK19" s="395"/>
      <c r="CL19" s="395"/>
      <c r="CM19" s="395"/>
      <c r="CN19" s="395"/>
      <c r="CO19" s="395"/>
      <c r="CP19" s="395"/>
      <c r="CQ19" s="82"/>
      <c r="CU19" s="5">
        <v>349</v>
      </c>
      <c r="CV19" s="113">
        <f>CJ7</f>
        <v>22000</v>
      </c>
    </row>
    <row r="20" spans="1:105" s="5" customFormat="1" ht="15" customHeight="1" x14ac:dyDescent="0.2">
      <c r="A20" s="310"/>
      <c r="B20" s="310"/>
      <c r="C20" s="310"/>
      <c r="D20" s="310"/>
      <c r="E20" s="310"/>
      <c r="F20" s="310"/>
      <c r="G20" s="310"/>
      <c r="H20" s="396" t="s">
        <v>672</v>
      </c>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c r="BC20" s="396"/>
      <c r="BD20" s="397"/>
      <c r="BE20" s="397"/>
      <c r="BF20" s="397"/>
      <c r="BG20" s="397"/>
      <c r="BH20" s="397"/>
      <c r="BI20" s="397"/>
      <c r="BJ20" s="397"/>
      <c r="BK20" s="397"/>
      <c r="BL20" s="397"/>
      <c r="BM20" s="397"/>
      <c r="BN20" s="397"/>
      <c r="BO20" s="397"/>
      <c r="BP20" s="397"/>
      <c r="BQ20" s="397"/>
      <c r="BR20" s="397"/>
      <c r="BS20" s="397"/>
      <c r="BT20" s="398"/>
      <c r="BU20" s="398"/>
      <c r="BV20" s="398"/>
      <c r="BW20" s="398"/>
      <c r="BX20" s="398"/>
      <c r="BY20" s="398"/>
      <c r="BZ20" s="398"/>
      <c r="CA20" s="398"/>
      <c r="CB20" s="398"/>
      <c r="CC20" s="398"/>
      <c r="CD20" s="398"/>
      <c r="CE20" s="398"/>
      <c r="CF20" s="398"/>
      <c r="CG20" s="398"/>
      <c r="CH20" s="398"/>
      <c r="CI20" s="398"/>
      <c r="CJ20" s="395">
        <f t="shared" si="1"/>
        <v>0</v>
      </c>
      <c r="CK20" s="395"/>
      <c r="CL20" s="395"/>
      <c r="CM20" s="395"/>
      <c r="CN20" s="395"/>
      <c r="CO20" s="395"/>
      <c r="CP20" s="395"/>
      <c r="CQ20" s="82"/>
      <c r="CU20" s="5">
        <v>346</v>
      </c>
      <c r="CV20" s="113">
        <f>CJ9+CJ15</f>
        <v>33584</v>
      </c>
      <c r="DA20" s="113">
        <f>CV18+CV19+CV20</f>
        <v>492884</v>
      </c>
    </row>
    <row r="21" spans="1:105" s="5" customFormat="1" ht="15" customHeight="1" x14ac:dyDescent="0.2">
      <c r="A21" s="310"/>
      <c r="B21" s="310"/>
      <c r="C21" s="310"/>
      <c r="D21" s="310"/>
      <c r="E21" s="310"/>
      <c r="F21" s="310"/>
      <c r="G21" s="310"/>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6"/>
      <c r="BB21" s="396"/>
      <c r="BC21" s="396"/>
      <c r="BD21" s="397">
        <v>1</v>
      </c>
      <c r="BE21" s="397"/>
      <c r="BF21" s="397"/>
      <c r="BG21" s="397"/>
      <c r="BH21" s="397"/>
      <c r="BI21" s="397"/>
      <c r="BJ21" s="397"/>
      <c r="BK21" s="397"/>
      <c r="BL21" s="397"/>
      <c r="BM21" s="397"/>
      <c r="BN21" s="397"/>
      <c r="BO21" s="397"/>
      <c r="BP21" s="397"/>
      <c r="BQ21" s="397"/>
      <c r="BR21" s="397"/>
      <c r="BS21" s="397"/>
      <c r="BT21" s="398"/>
      <c r="BU21" s="398"/>
      <c r="BV21" s="398"/>
      <c r="BW21" s="398"/>
      <c r="BX21" s="398"/>
      <c r="BY21" s="398"/>
      <c r="BZ21" s="398"/>
      <c r="CA21" s="398"/>
      <c r="CB21" s="398"/>
      <c r="CC21" s="398"/>
      <c r="CD21" s="398"/>
      <c r="CE21" s="398"/>
      <c r="CF21" s="398"/>
      <c r="CG21" s="398"/>
      <c r="CH21" s="398"/>
      <c r="CI21" s="398"/>
      <c r="CJ21" s="395">
        <f t="shared" si="1"/>
        <v>0</v>
      </c>
      <c r="CK21" s="395"/>
      <c r="CL21" s="395"/>
      <c r="CM21" s="395"/>
      <c r="CN21" s="395"/>
      <c r="CO21" s="395"/>
      <c r="CP21" s="395"/>
      <c r="CQ21" s="82"/>
    </row>
    <row r="22" spans="1:105" s="5" customFormat="1" ht="15" customHeight="1" x14ac:dyDescent="0.2">
      <c r="A22" s="310"/>
      <c r="B22" s="310"/>
      <c r="C22" s="310"/>
      <c r="D22" s="310"/>
      <c r="E22" s="310"/>
      <c r="F22" s="310"/>
      <c r="G22" s="310"/>
      <c r="H22" s="396" t="s">
        <v>745</v>
      </c>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6"/>
      <c r="BD22" s="397">
        <v>1</v>
      </c>
      <c r="BE22" s="397"/>
      <c r="BF22" s="397"/>
      <c r="BG22" s="397"/>
      <c r="BH22" s="397"/>
      <c r="BI22" s="397"/>
      <c r="BJ22" s="397"/>
      <c r="BK22" s="397"/>
      <c r="BL22" s="397"/>
      <c r="BM22" s="397"/>
      <c r="BN22" s="397"/>
      <c r="BO22" s="397"/>
      <c r="BP22" s="397"/>
      <c r="BQ22" s="397"/>
      <c r="BR22" s="397"/>
      <c r="BS22" s="397"/>
      <c r="BT22" s="398">
        <v>50000</v>
      </c>
      <c r="BU22" s="398"/>
      <c r="BV22" s="398"/>
      <c r="BW22" s="398"/>
      <c r="BX22" s="398"/>
      <c r="BY22" s="398"/>
      <c r="BZ22" s="398"/>
      <c r="CA22" s="398"/>
      <c r="CB22" s="398"/>
      <c r="CC22" s="398"/>
      <c r="CD22" s="398"/>
      <c r="CE22" s="398"/>
      <c r="CF22" s="398"/>
      <c r="CG22" s="398"/>
      <c r="CH22" s="398"/>
      <c r="CI22" s="398"/>
      <c r="CJ22" s="395">
        <f t="shared" ref="CJ22:CJ24" si="3">BD22*BT22</f>
        <v>50000</v>
      </c>
      <c r="CK22" s="395"/>
      <c r="CL22" s="395"/>
      <c r="CM22" s="395"/>
      <c r="CN22" s="395"/>
      <c r="CO22" s="395"/>
      <c r="CP22" s="395"/>
      <c r="CQ22" s="82"/>
      <c r="CS22" s="5" t="s">
        <v>609</v>
      </c>
    </row>
    <row r="23" spans="1:105" s="5" customFormat="1" ht="25.5" customHeight="1" x14ac:dyDescent="0.2">
      <c r="A23" s="310"/>
      <c r="B23" s="310"/>
      <c r="C23" s="310"/>
      <c r="D23" s="310"/>
      <c r="E23" s="310"/>
      <c r="F23" s="310"/>
      <c r="G23" s="310"/>
      <c r="H23" s="396" t="s">
        <v>735</v>
      </c>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6"/>
      <c r="BC23" s="396"/>
      <c r="BD23" s="397"/>
      <c r="BE23" s="397"/>
      <c r="BF23" s="397"/>
      <c r="BG23" s="397"/>
      <c r="BH23" s="397"/>
      <c r="BI23" s="397"/>
      <c r="BJ23" s="397"/>
      <c r="BK23" s="397"/>
      <c r="BL23" s="397"/>
      <c r="BM23" s="397"/>
      <c r="BN23" s="397"/>
      <c r="BO23" s="397"/>
      <c r="BP23" s="397"/>
      <c r="BQ23" s="397"/>
      <c r="BR23" s="397"/>
      <c r="BS23" s="397"/>
      <c r="BT23" s="398"/>
      <c r="BU23" s="398"/>
      <c r="BV23" s="398"/>
      <c r="BW23" s="398"/>
      <c r="BX23" s="398"/>
      <c r="BY23" s="398"/>
      <c r="BZ23" s="398"/>
      <c r="CA23" s="398"/>
      <c r="CB23" s="398"/>
      <c r="CC23" s="398"/>
      <c r="CD23" s="398"/>
      <c r="CE23" s="398"/>
      <c r="CF23" s="398"/>
      <c r="CG23" s="398"/>
      <c r="CH23" s="398"/>
      <c r="CI23" s="398"/>
      <c r="CJ23" s="395">
        <f t="shared" si="3"/>
        <v>0</v>
      </c>
      <c r="CK23" s="395"/>
      <c r="CL23" s="395"/>
      <c r="CM23" s="395"/>
      <c r="CN23" s="395"/>
      <c r="CO23" s="395"/>
      <c r="CP23" s="395"/>
      <c r="CQ23" s="82"/>
      <c r="CU23" s="5">
        <v>346</v>
      </c>
      <c r="CV23" s="113">
        <f>CJ23</f>
        <v>0</v>
      </c>
    </row>
    <row r="24" spans="1:105" s="5" customFormat="1" ht="15" customHeight="1" x14ac:dyDescent="0.2">
      <c r="A24" s="310"/>
      <c r="B24" s="310"/>
      <c r="C24" s="310"/>
      <c r="D24" s="310"/>
      <c r="E24" s="310"/>
      <c r="F24" s="310"/>
      <c r="G24" s="310"/>
      <c r="H24" s="396" t="s">
        <v>739</v>
      </c>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6"/>
      <c r="BC24" s="396"/>
      <c r="BD24" s="397">
        <v>1</v>
      </c>
      <c r="BE24" s="397"/>
      <c r="BF24" s="397"/>
      <c r="BG24" s="397"/>
      <c r="BH24" s="397"/>
      <c r="BI24" s="397"/>
      <c r="BJ24" s="397"/>
      <c r="BK24" s="397"/>
      <c r="BL24" s="397"/>
      <c r="BM24" s="397"/>
      <c r="BN24" s="397"/>
      <c r="BO24" s="397"/>
      <c r="BP24" s="397"/>
      <c r="BQ24" s="397"/>
      <c r="BR24" s="397"/>
      <c r="BS24" s="397"/>
      <c r="BT24" s="398"/>
      <c r="BU24" s="398"/>
      <c r="BV24" s="398"/>
      <c r="BW24" s="398"/>
      <c r="BX24" s="398"/>
      <c r="BY24" s="398"/>
      <c r="BZ24" s="398"/>
      <c r="CA24" s="398"/>
      <c r="CB24" s="398"/>
      <c r="CC24" s="398"/>
      <c r="CD24" s="398"/>
      <c r="CE24" s="398"/>
      <c r="CF24" s="398"/>
      <c r="CG24" s="398"/>
      <c r="CH24" s="398"/>
      <c r="CI24" s="398"/>
      <c r="CJ24" s="395">
        <f t="shared" si="3"/>
        <v>0</v>
      </c>
      <c r="CK24" s="395"/>
      <c r="CL24" s="395"/>
      <c r="CM24" s="395"/>
      <c r="CN24" s="395"/>
      <c r="CO24" s="395"/>
      <c r="CP24" s="395"/>
      <c r="CQ24" s="82"/>
      <c r="CU24" s="5">
        <v>310</v>
      </c>
      <c r="CV24" s="113">
        <f>CJ25</f>
        <v>0</v>
      </c>
    </row>
    <row r="25" spans="1:105" s="5" customFormat="1" ht="15" customHeight="1" x14ac:dyDescent="0.2">
      <c r="A25" s="310"/>
      <c r="B25" s="310"/>
      <c r="C25" s="310"/>
      <c r="D25" s="310"/>
      <c r="E25" s="310"/>
      <c r="F25" s="310"/>
      <c r="G25" s="310"/>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c r="AZ25" s="396"/>
      <c r="BA25" s="396"/>
      <c r="BB25" s="396"/>
      <c r="BC25" s="396"/>
      <c r="BD25" s="397"/>
      <c r="BE25" s="397"/>
      <c r="BF25" s="397"/>
      <c r="BG25" s="397"/>
      <c r="BH25" s="397"/>
      <c r="BI25" s="397"/>
      <c r="BJ25" s="397"/>
      <c r="BK25" s="397"/>
      <c r="BL25" s="397"/>
      <c r="BM25" s="397"/>
      <c r="BN25" s="397"/>
      <c r="BO25" s="397"/>
      <c r="BP25" s="397"/>
      <c r="BQ25" s="397"/>
      <c r="BR25" s="397"/>
      <c r="BS25" s="397"/>
      <c r="BT25" s="398"/>
      <c r="BU25" s="398"/>
      <c r="BV25" s="398"/>
      <c r="BW25" s="398"/>
      <c r="BX25" s="398"/>
      <c r="BY25" s="398"/>
      <c r="BZ25" s="398"/>
      <c r="CA25" s="398"/>
      <c r="CB25" s="398"/>
      <c r="CC25" s="398"/>
      <c r="CD25" s="398"/>
      <c r="CE25" s="398"/>
      <c r="CF25" s="398"/>
      <c r="CG25" s="398"/>
      <c r="CH25" s="398"/>
      <c r="CI25" s="398"/>
      <c r="CJ25" s="395"/>
      <c r="CK25" s="395"/>
      <c r="CL25" s="395"/>
      <c r="CM25" s="395"/>
      <c r="CN25" s="395"/>
      <c r="CO25" s="395"/>
      <c r="CP25" s="395"/>
      <c r="CQ25" s="82"/>
      <c r="CU25" s="5" t="s">
        <v>610</v>
      </c>
    </row>
    <row r="26" spans="1:105" s="5" customFormat="1" ht="15" customHeight="1" x14ac:dyDescent="0.2">
      <c r="A26" s="310"/>
      <c r="B26" s="310"/>
      <c r="C26" s="310"/>
      <c r="D26" s="310"/>
      <c r="E26" s="310"/>
      <c r="F26" s="310"/>
      <c r="G26" s="310"/>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396"/>
      <c r="BD26" s="397"/>
      <c r="BE26" s="397"/>
      <c r="BF26" s="397"/>
      <c r="BG26" s="397"/>
      <c r="BH26" s="397"/>
      <c r="BI26" s="397"/>
      <c r="BJ26" s="397"/>
      <c r="BK26" s="397"/>
      <c r="BL26" s="397"/>
      <c r="BM26" s="397"/>
      <c r="BN26" s="397"/>
      <c r="BO26" s="397"/>
      <c r="BP26" s="397"/>
      <c r="BQ26" s="397"/>
      <c r="BR26" s="397"/>
      <c r="BS26" s="397"/>
      <c r="BT26" s="398"/>
      <c r="BU26" s="398"/>
      <c r="BV26" s="398"/>
      <c r="BW26" s="398"/>
      <c r="BX26" s="398"/>
      <c r="BY26" s="398"/>
      <c r="BZ26" s="398"/>
      <c r="CA26" s="398"/>
      <c r="CB26" s="398"/>
      <c r="CC26" s="398"/>
      <c r="CD26" s="398"/>
      <c r="CE26" s="398"/>
      <c r="CF26" s="398"/>
      <c r="CG26" s="398"/>
      <c r="CH26" s="398"/>
      <c r="CI26" s="398"/>
      <c r="CJ26" s="395"/>
      <c r="CK26" s="395"/>
      <c r="CL26" s="395"/>
      <c r="CM26" s="395"/>
      <c r="CN26" s="395"/>
      <c r="CO26" s="395"/>
      <c r="CP26" s="395"/>
      <c r="CQ26" s="82"/>
      <c r="CU26" s="5">
        <v>346</v>
      </c>
      <c r="CV26" s="113">
        <f>CJ16</f>
        <v>0</v>
      </c>
    </row>
    <row r="27" spans="1:105" s="5" customFormat="1" ht="15" customHeight="1" x14ac:dyDescent="0.2">
      <c r="A27" s="310"/>
      <c r="B27" s="310"/>
      <c r="C27" s="310"/>
      <c r="D27" s="310"/>
      <c r="E27" s="310"/>
      <c r="F27" s="310"/>
      <c r="G27" s="310"/>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6"/>
      <c r="AY27" s="396"/>
      <c r="AZ27" s="396"/>
      <c r="BA27" s="396"/>
      <c r="BB27" s="396"/>
      <c r="BC27" s="396"/>
      <c r="BD27" s="397"/>
      <c r="BE27" s="397"/>
      <c r="BF27" s="397"/>
      <c r="BG27" s="397"/>
      <c r="BH27" s="397"/>
      <c r="BI27" s="397"/>
      <c r="BJ27" s="397"/>
      <c r="BK27" s="397"/>
      <c r="BL27" s="397"/>
      <c r="BM27" s="397"/>
      <c r="BN27" s="397"/>
      <c r="BO27" s="397"/>
      <c r="BP27" s="397"/>
      <c r="BQ27" s="397"/>
      <c r="BR27" s="397"/>
      <c r="BS27" s="397"/>
      <c r="BT27" s="398"/>
      <c r="BU27" s="398"/>
      <c r="BV27" s="398"/>
      <c r="BW27" s="398"/>
      <c r="BX27" s="398"/>
      <c r="BY27" s="398"/>
      <c r="BZ27" s="398"/>
      <c r="CA27" s="398"/>
      <c r="CB27" s="398"/>
      <c r="CC27" s="398"/>
      <c r="CD27" s="398"/>
      <c r="CE27" s="398"/>
      <c r="CF27" s="398"/>
      <c r="CG27" s="398"/>
      <c r="CH27" s="398"/>
      <c r="CI27" s="398"/>
      <c r="CJ27" s="395"/>
      <c r="CK27" s="395"/>
      <c r="CL27" s="395"/>
      <c r="CM27" s="395"/>
      <c r="CN27" s="395"/>
      <c r="CO27" s="395"/>
      <c r="CP27" s="395"/>
      <c r="CQ27" s="82"/>
      <c r="CS27" s="5" t="s">
        <v>615</v>
      </c>
    </row>
    <row r="28" spans="1:105" s="5" customFormat="1" ht="15" customHeight="1" x14ac:dyDescent="0.2">
      <c r="A28" s="310"/>
      <c r="B28" s="310"/>
      <c r="C28" s="310"/>
      <c r="D28" s="310"/>
      <c r="E28" s="310"/>
      <c r="F28" s="310"/>
      <c r="G28" s="310"/>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c r="AZ28" s="396"/>
      <c r="BA28" s="396"/>
      <c r="BB28" s="396"/>
      <c r="BC28" s="396"/>
      <c r="BD28" s="397"/>
      <c r="BE28" s="397"/>
      <c r="BF28" s="397"/>
      <c r="BG28" s="397"/>
      <c r="BH28" s="397"/>
      <c r="BI28" s="397"/>
      <c r="BJ28" s="397"/>
      <c r="BK28" s="397"/>
      <c r="BL28" s="397"/>
      <c r="BM28" s="397"/>
      <c r="BN28" s="397"/>
      <c r="BO28" s="397"/>
      <c r="BP28" s="397"/>
      <c r="BQ28" s="397"/>
      <c r="BR28" s="397"/>
      <c r="BS28" s="397"/>
      <c r="BT28" s="398"/>
      <c r="BU28" s="398"/>
      <c r="BV28" s="398"/>
      <c r="BW28" s="398"/>
      <c r="BX28" s="398"/>
      <c r="BY28" s="398"/>
      <c r="BZ28" s="398"/>
      <c r="CA28" s="398"/>
      <c r="CB28" s="398"/>
      <c r="CC28" s="398"/>
      <c r="CD28" s="398"/>
      <c r="CE28" s="398"/>
      <c r="CF28" s="398"/>
      <c r="CG28" s="398"/>
      <c r="CH28" s="398"/>
      <c r="CI28" s="398"/>
      <c r="CJ28" s="395"/>
      <c r="CK28" s="395"/>
      <c r="CL28" s="395"/>
      <c r="CM28" s="395"/>
      <c r="CN28" s="395"/>
      <c r="CO28" s="395"/>
      <c r="CP28" s="395"/>
      <c r="CQ28" s="82"/>
      <c r="CU28" s="5">
        <v>346</v>
      </c>
      <c r="CV28" s="113">
        <f>CJ14</f>
        <v>5000</v>
      </c>
    </row>
    <row r="29" spans="1:105" s="5" customFormat="1" ht="15" customHeight="1" x14ac:dyDescent="0.2">
      <c r="A29" s="310"/>
      <c r="B29" s="310"/>
      <c r="C29" s="310"/>
      <c r="D29" s="310"/>
      <c r="E29" s="310"/>
      <c r="F29" s="310"/>
      <c r="G29" s="310"/>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7"/>
      <c r="BE29" s="397"/>
      <c r="BF29" s="397"/>
      <c r="BG29" s="397"/>
      <c r="BH29" s="397"/>
      <c r="BI29" s="397"/>
      <c r="BJ29" s="397"/>
      <c r="BK29" s="397"/>
      <c r="BL29" s="397"/>
      <c r="BM29" s="397"/>
      <c r="BN29" s="397"/>
      <c r="BO29" s="397"/>
      <c r="BP29" s="397"/>
      <c r="BQ29" s="397"/>
      <c r="BR29" s="397"/>
      <c r="BS29" s="397"/>
      <c r="BT29" s="398"/>
      <c r="BU29" s="398"/>
      <c r="BV29" s="398"/>
      <c r="BW29" s="398"/>
      <c r="BX29" s="398"/>
      <c r="BY29" s="398"/>
      <c r="BZ29" s="398"/>
      <c r="CA29" s="398"/>
      <c r="CB29" s="398"/>
      <c r="CC29" s="398"/>
      <c r="CD29" s="398"/>
      <c r="CE29" s="398"/>
      <c r="CF29" s="398"/>
      <c r="CG29" s="398"/>
      <c r="CH29" s="398"/>
      <c r="CI29" s="398"/>
      <c r="CJ29" s="395"/>
      <c r="CK29" s="395"/>
      <c r="CL29" s="395"/>
      <c r="CM29" s="395"/>
      <c r="CN29" s="395"/>
      <c r="CO29" s="395"/>
      <c r="CP29" s="395"/>
      <c r="CQ29" s="82"/>
      <c r="CU29" s="5">
        <v>349</v>
      </c>
      <c r="CV29" s="113">
        <f>CJ18</f>
        <v>0</v>
      </c>
    </row>
    <row r="30" spans="1:105" s="5" customFormat="1" ht="15" customHeight="1" x14ac:dyDescent="0.2">
      <c r="A30" s="310"/>
      <c r="B30" s="310"/>
      <c r="C30" s="310"/>
      <c r="D30" s="310"/>
      <c r="E30" s="310"/>
      <c r="F30" s="310"/>
      <c r="G30" s="310"/>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396"/>
      <c r="BC30" s="396"/>
      <c r="BD30" s="397"/>
      <c r="BE30" s="397"/>
      <c r="BF30" s="397"/>
      <c r="BG30" s="397"/>
      <c r="BH30" s="397"/>
      <c r="BI30" s="397"/>
      <c r="BJ30" s="397"/>
      <c r="BK30" s="397"/>
      <c r="BL30" s="397"/>
      <c r="BM30" s="397"/>
      <c r="BN30" s="397"/>
      <c r="BO30" s="397"/>
      <c r="BP30" s="397"/>
      <c r="BQ30" s="397"/>
      <c r="BR30" s="397"/>
      <c r="BS30" s="397"/>
      <c r="BT30" s="398"/>
      <c r="BU30" s="398"/>
      <c r="BV30" s="398"/>
      <c r="BW30" s="398"/>
      <c r="BX30" s="398"/>
      <c r="BY30" s="398"/>
      <c r="BZ30" s="398"/>
      <c r="CA30" s="398"/>
      <c r="CB30" s="398"/>
      <c r="CC30" s="398"/>
      <c r="CD30" s="398"/>
      <c r="CE30" s="398"/>
      <c r="CF30" s="398"/>
      <c r="CG30" s="398"/>
      <c r="CH30" s="398"/>
      <c r="CI30" s="398"/>
      <c r="CJ30" s="395"/>
      <c r="CK30" s="395"/>
      <c r="CL30" s="395"/>
      <c r="CM30" s="395"/>
      <c r="CN30" s="395"/>
      <c r="CO30" s="395"/>
      <c r="CP30" s="395"/>
      <c r="CQ30" s="82"/>
      <c r="CU30" s="5">
        <v>310</v>
      </c>
      <c r="CV30" s="113">
        <f>CJ20</f>
        <v>0</v>
      </c>
    </row>
    <row r="31" spans="1:105" s="5" customFormat="1" ht="15" customHeight="1" x14ac:dyDescent="0.2">
      <c r="A31" s="310"/>
      <c r="B31" s="310"/>
      <c r="C31" s="310"/>
      <c r="D31" s="310"/>
      <c r="E31" s="310"/>
      <c r="F31" s="310"/>
      <c r="G31" s="310"/>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c r="AZ31" s="396"/>
      <c r="BA31" s="396"/>
      <c r="BB31" s="396"/>
      <c r="BC31" s="396"/>
      <c r="BD31" s="397"/>
      <c r="BE31" s="397"/>
      <c r="BF31" s="397"/>
      <c r="BG31" s="397"/>
      <c r="BH31" s="397"/>
      <c r="BI31" s="397"/>
      <c r="BJ31" s="397"/>
      <c r="BK31" s="397"/>
      <c r="BL31" s="397"/>
      <c r="BM31" s="397"/>
      <c r="BN31" s="397"/>
      <c r="BO31" s="397"/>
      <c r="BP31" s="397"/>
      <c r="BQ31" s="397"/>
      <c r="BR31" s="397"/>
      <c r="BS31" s="397"/>
      <c r="BT31" s="398"/>
      <c r="BU31" s="398"/>
      <c r="BV31" s="398"/>
      <c r="BW31" s="398"/>
      <c r="BX31" s="398"/>
      <c r="BY31" s="398"/>
      <c r="BZ31" s="398"/>
      <c r="CA31" s="398"/>
      <c r="CB31" s="398"/>
      <c r="CC31" s="398"/>
      <c r="CD31" s="398"/>
      <c r="CE31" s="398"/>
      <c r="CF31" s="398"/>
      <c r="CG31" s="398"/>
      <c r="CH31" s="398"/>
      <c r="CI31" s="398"/>
      <c r="CJ31" s="395"/>
      <c r="CK31" s="395"/>
      <c r="CL31" s="395"/>
      <c r="CM31" s="395"/>
      <c r="CN31" s="395"/>
      <c r="CO31" s="395"/>
      <c r="CP31" s="395"/>
      <c r="CQ31" s="82"/>
      <c r="CV31" s="113">
        <f>SUM(CV7:CV30)</f>
        <v>577084</v>
      </c>
    </row>
    <row r="32" spans="1:105" s="5" customFormat="1" ht="15" customHeight="1" x14ac:dyDescent="0.2">
      <c r="A32" s="310"/>
      <c r="B32" s="310"/>
      <c r="C32" s="310"/>
      <c r="D32" s="310"/>
      <c r="E32" s="310"/>
      <c r="F32" s="310"/>
      <c r="G32" s="310"/>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c r="AZ32" s="396"/>
      <c r="BA32" s="396"/>
      <c r="BB32" s="396"/>
      <c r="BC32" s="396"/>
      <c r="BD32" s="397"/>
      <c r="BE32" s="397"/>
      <c r="BF32" s="397"/>
      <c r="BG32" s="397"/>
      <c r="BH32" s="397"/>
      <c r="BI32" s="397"/>
      <c r="BJ32" s="397"/>
      <c r="BK32" s="397"/>
      <c r="BL32" s="397"/>
      <c r="BM32" s="397"/>
      <c r="BN32" s="397"/>
      <c r="BO32" s="397"/>
      <c r="BP32" s="397"/>
      <c r="BQ32" s="397"/>
      <c r="BR32" s="397"/>
      <c r="BS32" s="397"/>
      <c r="BT32" s="398"/>
      <c r="BU32" s="398"/>
      <c r="BV32" s="398"/>
      <c r="BW32" s="398"/>
      <c r="BX32" s="398"/>
      <c r="BY32" s="398"/>
      <c r="BZ32" s="398"/>
      <c r="CA32" s="398"/>
      <c r="CB32" s="398"/>
      <c r="CC32" s="398"/>
      <c r="CD32" s="398"/>
      <c r="CE32" s="398"/>
      <c r="CF32" s="398"/>
      <c r="CG32" s="398"/>
      <c r="CH32" s="398"/>
      <c r="CI32" s="398"/>
      <c r="CJ32" s="395"/>
      <c r="CK32" s="395"/>
      <c r="CL32" s="395"/>
      <c r="CM32" s="395"/>
      <c r="CN32" s="395"/>
      <c r="CO32" s="395"/>
      <c r="CP32" s="395"/>
      <c r="CQ32" s="82"/>
      <c r="CV32" s="113">
        <f>CV31-CJ34</f>
        <v>0</v>
      </c>
    </row>
    <row r="33" spans="1:105" s="5" customFormat="1" ht="15" customHeight="1" x14ac:dyDescent="0.2">
      <c r="A33" s="310"/>
      <c r="B33" s="310"/>
      <c r="C33" s="310"/>
      <c r="D33" s="310"/>
      <c r="E33" s="310"/>
      <c r="F33" s="310"/>
      <c r="G33" s="310"/>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c r="BC33" s="396"/>
      <c r="BD33" s="397"/>
      <c r="BE33" s="397"/>
      <c r="BF33" s="397"/>
      <c r="BG33" s="397"/>
      <c r="BH33" s="397"/>
      <c r="BI33" s="397"/>
      <c r="BJ33" s="397"/>
      <c r="BK33" s="397"/>
      <c r="BL33" s="397"/>
      <c r="BM33" s="397"/>
      <c r="BN33" s="397"/>
      <c r="BO33" s="397"/>
      <c r="BP33" s="397"/>
      <c r="BQ33" s="397"/>
      <c r="BR33" s="397"/>
      <c r="BS33" s="397"/>
      <c r="BT33" s="398"/>
      <c r="BU33" s="398"/>
      <c r="BV33" s="398"/>
      <c r="BW33" s="398"/>
      <c r="BX33" s="398"/>
      <c r="BY33" s="398"/>
      <c r="BZ33" s="398"/>
      <c r="CA33" s="398"/>
      <c r="CB33" s="398"/>
      <c r="CC33" s="398"/>
      <c r="CD33" s="398"/>
      <c r="CE33" s="398"/>
      <c r="CF33" s="398"/>
      <c r="CG33" s="398"/>
      <c r="CH33" s="398"/>
      <c r="CI33" s="398"/>
      <c r="CJ33" s="395"/>
      <c r="CK33" s="395"/>
      <c r="CL33" s="395"/>
      <c r="CM33" s="395"/>
      <c r="CN33" s="395"/>
      <c r="CO33" s="395"/>
      <c r="CP33" s="395"/>
      <c r="CQ33" s="82"/>
      <c r="CV33" s="113"/>
    </row>
    <row r="34" spans="1:105" s="30" customFormat="1" ht="15" customHeight="1" x14ac:dyDescent="0.2">
      <c r="A34" s="293"/>
      <c r="B34" s="293"/>
      <c r="C34" s="293"/>
      <c r="D34" s="293"/>
      <c r="E34" s="293"/>
      <c r="F34" s="293"/>
      <c r="G34" s="293"/>
      <c r="H34" s="402" t="s">
        <v>22</v>
      </c>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c r="BB34" s="402"/>
      <c r="BC34" s="403"/>
      <c r="BD34" s="401">
        <f>SUM(BD7:BS18)</f>
        <v>10</v>
      </c>
      <c r="BE34" s="401"/>
      <c r="BF34" s="401"/>
      <c r="BG34" s="401"/>
      <c r="BH34" s="401"/>
      <c r="BI34" s="401"/>
      <c r="BJ34" s="401"/>
      <c r="BK34" s="401"/>
      <c r="BL34" s="401"/>
      <c r="BM34" s="401"/>
      <c r="BN34" s="401"/>
      <c r="BO34" s="401"/>
      <c r="BP34" s="401"/>
      <c r="BQ34" s="401"/>
      <c r="BR34" s="401"/>
      <c r="BS34" s="401"/>
      <c r="BT34" s="399" t="s">
        <v>23</v>
      </c>
      <c r="BU34" s="399"/>
      <c r="BV34" s="399"/>
      <c r="BW34" s="399"/>
      <c r="BX34" s="399"/>
      <c r="BY34" s="399"/>
      <c r="BZ34" s="399"/>
      <c r="CA34" s="399"/>
      <c r="CB34" s="399"/>
      <c r="CC34" s="399"/>
      <c r="CD34" s="399"/>
      <c r="CE34" s="399"/>
      <c r="CF34" s="399"/>
      <c r="CG34" s="399"/>
      <c r="CH34" s="399"/>
      <c r="CI34" s="399"/>
      <c r="CJ34" s="400">
        <f>SUM(CJ7:CJ33)</f>
        <v>577084</v>
      </c>
      <c r="CK34" s="400"/>
      <c r="CL34" s="400"/>
      <c r="CM34" s="400"/>
      <c r="CN34" s="400"/>
      <c r="CO34" s="400"/>
      <c r="CP34" s="400"/>
      <c r="CQ34" s="83"/>
    </row>
    <row r="35" spans="1:105" x14ac:dyDescent="0.2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V35" s="34">
        <f>CJ34+'прочие работы и услуги'!CJ49+коммунальные!CL35+закупки221!CL25+налоги!CE21+взносы!CN24+'по уходу за ребенком'!CJ10+командировки!CJ12+ФОТ!EO29</f>
        <v>32600699.999479201</v>
      </c>
      <c r="DA35" s="2" t="s">
        <v>616</v>
      </c>
    </row>
    <row r="36" spans="1:105" x14ac:dyDescent="0.25">
      <c r="H36" s="75"/>
      <c r="I36" s="75"/>
      <c r="J36" s="75" t="s">
        <v>538</v>
      </c>
      <c r="K36" s="75"/>
      <c r="L36" s="75"/>
      <c r="M36" s="75"/>
      <c r="N36" s="75"/>
      <c r="O36" s="75"/>
      <c r="P36" s="75"/>
      <c r="Q36" s="75"/>
      <c r="R36" s="75"/>
      <c r="S36" s="75"/>
      <c r="T36" s="75"/>
      <c r="U36" s="75"/>
      <c r="V36" s="75"/>
      <c r="W36" s="75"/>
      <c r="X36" s="75"/>
      <c r="Y36" s="77">
        <f>CJ23+CJ25</f>
        <v>0</v>
      </c>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V36" s="2">
        <f>5313900+19714000+561200+5951300+1060300</f>
        <v>32600700</v>
      </c>
    </row>
    <row r="37" spans="1:105" x14ac:dyDescent="0.25">
      <c r="H37" s="75"/>
      <c r="I37" s="75"/>
      <c r="J37" s="75" t="s">
        <v>535</v>
      </c>
      <c r="K37" s="75"/>
      <c r="L37" s="75"/>
      <c r="M37" s="75"/>
      <c r="N37" s="75"/>
      <c r="O37" s="75"/>
      <c r="P37" s="75"/>
      <c r="Q37" s="75"/>
      <c r="R37" s="75"/>
      <c r="S37" s="75"/>
      <c r="T37" s="75"/>
      <c r="U37" s="75"/>
      <c r="V37" s="75"/>
      <c r="W37" s="75"/>
      <c r="X37" s="75"/>
      <c r="Y37" s="77">
        <f>CJ16</f>
        <v>0</v>
      </c>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V37" s="34">
        <f>CV36-CV35</f>
        <v>5.2079930901527405E-4</v>
      </c>
    </row>
    <row r="38" spans="1:105" x14ac:dyDescent="0.25">
      <c r="H38" s="75"/>
      <c r="I38" s="75"/>
      <c r="J38" s="75" t="s">
        <v>533</v>
      </c>
      <c r="K38" s="75"/>
      <c r="L38" s="75"/>
      <c r="M38" s="75"/>
      <c r="N38" s="75"/>
      <c r="O38" s="75"/>
      <c r="P38" s="75"/>
      <c r="Q38" s="75"/>
      <c r="R38" s="75"/>
      <c r="S38" s="75"/>
      <c r="T38" s="75"/>
      <c r="U38" s="75"/>
      <c r="V38" s="75"/>
      <c r="W38" s="75"/>
      <c r="X38" s="75"/>
      <c r="Y38" s="77">
        <f>CJ12+CJ13+CJ17</f>
        <v>29200</v>
      </c>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row>
    <row r="39" spans="1:105" x14ac:dyDescent="0.25">
      <c r="H39" s="75"/>
      <c r="I39" s="75"/>
      <c r="J39" s="75" t="s">
        <v>532</v>
      </c>
      <c r="K39" s="75"/>
      <c r="L39" s="75"/>
      <c r="M39" s="75"/>
      <c r="N39" s="75"/>
      <c r="O39" s="75"/>
      <c r="P39" s="75"/>
      <c r="Q39" s="75"/>
      <c r="R39" s="75"/>
      <c r="S39" s="75"/>
      <c r="T39" s="75"/>
      <c r="U39" s="75"/>
      <c r="V39" s="75"/>
      <c r="W39" s="75"/>
      <c r="X39" s="75"/>
      <c r="Y39" s="77">
        <f>CJ7+CJ10+CJ11+CJ8+CJ9</f>
        <v>474525</v>
      </c>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row>
    <row r="40" spans="1:105" x14ac:dyDescent="0.25">
      <c r="H40" s="75"/>
      <c r="I40" s="75"/>
      <c r="J40" s="75" t="s">
        <v>534</v>
      </c>
      <c r="K40" s="75"/>
      <c r="L40" s="75"/>
      <c r="M40" s="75"/>
      <c r="N40" s="75"/>
      <c r="O40" s="75"/>
      <c r="P40" s="75"/>
      <c r="Q40" s="75"/>
      <c r="R40" s="75"/>
      <c r="S40" s="75"/>
      <c r="T40" s="75"/>
      <c r="U40" s="75"/>
      <c r="V40" s="75"/>
      <c r="W40" s="75"/>
      <c r="X40" s="75"/>
      <c r="Y40" s="77">
        <f>CJ14+CJ18</f>
        <v>5000</v>
      </c>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row>
    <row r="41" spans="1:105" x14ac:dyDescent="0.25">
      <c r="H41" s="75"/>
      <c r="I41" s="75"/>
      <c r="J41" s="75"/>
      <c r="K41" s="75"/>
      <c r="L41" s="75"/>
      <c r="M41" s="75"/>
      <c r="N41" s="75"/>
      <c r="O41" s="75"/>
      <c r="P41" s="75"/>
      <c r="Q41" s="75"/>
      <c r="R41" s="75"/>
      <c r="S41" s="75"/>
      <c r="T41" s="75"/>
      <c r="U41" s="75"/>
      <c r="V41" s="75"/>
      <c r="W41" s="75"/>
      <c r="X41" s="75"/>
      <c r="Y41" s="77">
        <f>SUM(Y36:Y40)</f>
        <v>508725</v>
      </c>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row>
    <row r="42" spans="1:105" x14ac:dyDescent="0.2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row>
  </sheetData>
  <mergeCells count="153">
    <mergeCell ref="CJ6:CP6"/>
    <mergeCell ref="A7:G7"/>
    <mergeCell ref="H7:BC7"/>
    <mergeCell ref="BD7:BS7"/>
    <mergeCell ref="BT7:CI7"/>
    <mergeCell ref="CJ12:CP12"/>
    <mergeCell ref="CJ7:CP7"/>
    <mergeCell ref="A10:G10"/>
    <mergeCell ref="A6:G6"/>
    <mergeCell ref="H10:BC10"/>
    <mergeCell ref="BD10:BS10"/>
    <mergeCell ref="BT10:CI10"/>
    <mergeCell ref="CJ10:CP10"/>
    <mergeCell ref="H6:BC6"/>
    <mergeCell ref="CJ11:CP11"/>
    <mergeCell ref="A8:G8"/>
    <mergeCell ref="H8:BC8"/>
    <mergeCell ref="BD8:BS8"/>
    <mergeCell ref="BT8:CI8"/>
    <mergeCell ref="CJ8:CP8"/>
    <mergeCell ref="A9:G9"/>
    <mergeCell ref="H9:BC9"/>
    <mergeCell ref="BD9:BS9"/>
    <mergeCell ref="BT9:CI9"/>
    <mergeCell ref="CJ13:CP13"/>
    <mergeCell ref="CJ14:CP14"/>
    <mergeCell ref="BD17:BS17"/>
    <mergeCell ref="BT17:CI17"/>
    <mergeCell ref="CJ16:CP16"/>
    <mergeCell ref="CJ17:CP17"/>
    <mergeCell ref="BT13:CI13"/>
    <mergeCell ref="A2:CP2"/>
    <mergeCell ref="A5:G5"/>
    <mergeCell ref="H5:BC5"/>
    <mergeCell ref="BD5:BS5"/>
    <mergeCell ref="BT5:CI5"/>
    <mergeCell ref="CJ5:CP5"/>
    <mergeCell ref="H3:AA3"/>
    <mergeCell ref="AO3:CQ3"/>
    <mergeCell ref="A13:G13"/>
    <mergeCell ref="H13:BC13"/>
    <mergeCell ref="BD13:BS13"/>
    <mergeCell ref="BD6:BS6"/>
    <mergeCell ref="BT6:CI6"/>
    <mergeCell ref="BT12:CI12"/>
    <mergeCell ref="A12:G12"/>
    <mergeCell ref="BD12:BS12"/>
    <mergeCell ref="H12:BC12"/>
    <mergeCell ref="A14:G14"/>
    <mergeCell ref="H14:BC14"/>
    <mergeCell ref="BD34:BS34"/>
    <mergeCell ref="BD14:BS14"/>
    <mergeCell ref="A34:G34"/>
    <mergeCell ref="H34:BC34"/>
    <mergeCell ref="BT14:CI14"/>
    <mergeCell ref="A19:G19"/>
    <mergeCell ref="H19:BC19"/>
    <mergeCell ref="BD19:BS19"/>
    <mergeCell ref="BT19:CI19"/>
    <mergeCell ref="A21:G21"/>
    <mergeCell ref="H21:BC21"/>
    <mergeCell ref="A22:G22"/>
    <mergeCell ref="H22:BC22"/>
    <mergeCell ref="BD22:BS22"/>
    <mergeCell ref="BT22:CI22"/>
    <mergeCell ref="A23:G23"/>
    <mergeCell ref="H23:BC23"/>
    <mergeCell ref="BD23:BS23"/>
    <mergeCell ref="BT23:CI23"/>
    <mergeCell ref="A18:G18"/>
    <mergeCell ref="A20:G20"/>
    <mergeCell ref="H20:BC20"/>
    <mergeCell ref="H16:BC16"/>
    <mergeCell ref="BD16:BS16"/>
    <mergeCell ref="BT16:CI16"/>
    <mergeCell ref="A16:G16"/>
    <mergeCell ref="H17:BC17"/>
    <mergeCell ref="CJ21:CP21"/>
    <mergeCell ref="CJ22:CP22"/>
    <mergeCell ref="BT34:CI34"/>
    <mergeCell ref="BD18:BS18"/>
    <mergeCell ref="BT18:CI18"/>
    <mergeCell ref="CJ34:CP34"/>
    <mergeCell ref="CJ19:CP19"/>
    <mergeCell ref="BD20:BS20"/>
    <mergeCell ref="BT20:CI20"/>
    <mergeCell ref="CJ20:CP20"/>
    <mergeCell ref="BD21:BS21"/>
    <mergeCell ref="BT21:CI21"/>
    <mergeCell ref="A24:G24"/>
    <mergeCell ref="H24:BC24"/>
    <mergeCell ref="BD24:BS24"/>
    <mergeCell ref="BT24:CI24"/>
    <mergeCell ref="CJ24:CP24"/>
    <mergeCell ref="CJ23:CP23"/>
    <mergeCell ref="CJ18:CP18"/>
    <mergeCell ref="H26:BC26"/>
    <mergeCell ref="BD26:BS26"/>
    <mergeCell ref="BT26:CI26"/>
    <mergeCell ref="CJ26:CP26"/>
    <mergeCell ref="A25:G25"/>
    <mergeCell ref="H25:BC25"/>
    <mergeCell ref="BD25:BS25"/>
    <mergeCell ref="BT25:CI25"/>
    <mergeCell ref="CJ25:CP25"/>
    <mergeCell ref="CJ9:CP9"/>
    <mergeCell ref="A11:G11"/>
    <mergeCell ref="H11:BC11"/>
    <mergeCell ref="BD11:BS11"/>
    <mergeCell ref="BT11:CI11"/>
    <mergeCell ref="A33:G33"/>
    <mergeCell ref="H33:BC33"/>
    <mergeCell ref="BD33:BS33"/>
    <mergeCell ref="BT33:CI33"/>
    <mergeCell ref="CJ33:CP33"/>
    <mergeCell ref="A30:G30"/>
    <mergeCell ref="H30:BC30"/>
    <mergeCell ref="BD30:BS30"/>
    <mergeCell ref="BT30:CI30"/>
    <mergeCell ref="CJ30:CP30"/>
    <mergeCell ref="A31:G31"/>
    <mergeCell ref="H31:BC31"/>
    <mergeCell ref="BD31:BS31"/>
    <mergeCell ref="BT31:CI31"/>
    <mergeCell ref="CJ31:CP31"/>
    <mergeCell ref="A15:G15"/>
    <mergeCell ref="H15:BC15"/>
    <mergeCell ref="BD15:BS15"/>
    <mergeCell ref="BT15:CI15"/>
    <mergeCell ref="CJ15:CP15"/>
    <mergeCell ref="A32:G32"/>
    <mergeCell ref="H32:BC32"/>
    <mergeCell ref="BD32:BS32"/>
    <mergeCell ref="BT32:CI32"/>
    <mergeCell ref="CJ32:CP32"/>
    <mergeCell ref="A29:G29"/>
    <mergeCell ref="H29:BC29"/>
    <mergeCell ref="BD29:BS29"/>
    <mergeCell ref="BT29:CI29"/>
    <mergeCell ref="CJ29:CP29"/>
    <mergeCell ref="A28:G28"/>
    <mergeCell ref="H28:BC28"/>
    <mergeCell ref="BD28:BS28"/>
    <mergeCell ref="BT28:CI28"/>
    <mergeCell ref="CJ28:CP28"/>
    <mergeCell ref="A27:G27"/>
    <mergeCell ref="H27:BC27"/>
    <mergeCell ref="BD27:BS27"/>
    <mergeCell ref="BT27:CI27"/>
    <mergeCell ref="H18:BC18"/>
    <mergeCell ref="A17:G17"/>
    <mergeCell ref="CJ27:CP27"/>
    <mergeCell ref="A26:G26"/>
  </mergeCells>
  <phoneticPr fontId="32"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view="pageBreakPreview" topLeftCell="A7" zoomScale="75" zoomScaleNormal="160" zoomScaleSheetLayoutView="120" workbookViewId="0">
      <selection activeCell="DI38" sqref="DI38"/>
    </sheetView>
  </sheetViews>
  <sheetFormatPr defaultColWidth="0.85546875" defaultRowHeight="12.75" x14ac:dyDescent="0.2"/>
  <cols>
    <col min="1" max="4" width="0.85546875" style="101"/>
    <col min="5" max="5" width="4.140625" style="101" bestFit="1" customWidth="1"/>
    <col min="6" max="20" width="0.85546875" style="101"/>
    <col min="21" max="21" width="12.5703125" style="101" bestFit="1" customWidth="1"/>
    <col min="22" max="23" width="0.85546875" style="101"/>
    <col min="24" max="24" width="7.140625" style="101" customWidth="1"/>
    <col min="25" max="25" width="2.85546875" style="101" customWidth="1"/>
    <col min="26" max="32" width="0.85546875" style="101"/>
    <col min="33" max="33" width="1.85546875" style="101" bestFit="1" customWidth="1"/>
    <col min="34" max="40" width="0.85546875" style="101"/>
    <col min="41" max="41" width="1.85546875" style="101" bestFit="1" customWidth="1"/>
    <col min="42" max="112" width="0.85546875" style="101"/>
    <col min="113" max="113" width="1.85546875" style="101" bestFit="1" customWidth="1"/>
    <col min="114" max="128" width="0.85546875" style="101"/>
    <col min="129" max="129" width="1.85546875" style="101" bestFit="1" customWidth="1"/>
    <col min="130" max="142" width="0.85546875" style="101"/>
    <col min="143" max="143" width="2" style="101" customWidth="1"/>
    <col min="144" max="151" width="0.85546875" style="101"/>
    <col min="152" max="152" width="11.140625" style="101" customWidth="1"/>
    <col min="153" max="153" width="3.5703125" style="101" customWidth="1"/>
    <col min="154" max="167" width="0.85546875" style="101"/>
    <col min="168" max="168" width="7.5703125" style="101" customWidth="1"/>
    <col min="169" max="16384" width="0.85546875" style="101"/>
  </cols>
  <sheetData>
    <row r="1" spans="1:161" s="7" customFormat="1" ht="15.75" x14ac:dyDescent="0.25">
      <c r="A1" s="227" t="s">
        <v>28</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row>
    <row r="3" spans="1:161" s="2" customFormat="1" ht="15" x14ac:dyDescent="0.25">
      <c r="A3" s="231" t="s">
        <v>27</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row>
    <row r="4" spans="1:161" ht="6" customHeight="1" x14ac:dyDescent="0.2"/>
    <row r="5" spans="1:161" s="99" customFormat="1" ht="32.25" customHeight="1" x14ac:dyDescent="0.2">
      <c r="A5" s="99" t="s">
        <v>26</v>
      </c>
      <c r="X5" s="235" t="s">
        <v>128</v>
      </c>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7"/>
    </row>
    <row r="6" spans="1:161" s="99" customFormat="1" ht="6" customHeight="1" x14ac:dyDescent="0.2">
      <c r="X6" s="12"/>
      <c r="Y6" s="12"/>
      <c r="Z6" s="12"/>
      <c r="AA6" s="12"/>
      <c r="AB6" s="12"/>
      <c r="AC6" s="12"/>
      <c r="AD6" s="12"/>
      <c r="AE6" s="12"/>
      <c r="AF6" s="12"/>
      <c r="AG6" s="12"/>
      <c r="AH6" s="12"/>
      <c r="AI6" s="12"/>
      <c r="AJ6" s="12"/>
      <c r="AK6" s="12"/>
      <c r="AL6" s="12"/>
      <c r="AM6" s="12"/>
      <c r="AN6" s="12"/>
      <c r="AO6" s="12"/>
      <c r="AP6" s="13"/>
      <c r="AQ6" s="13"/>
      <c r="AR6" s="13"/>
      <c r="AS6" s="13"/>
      <c r="AT6" s="13"/>
      <c r="AU6" s="13"/>
      <c r="AV6" s="13"/>
      <c r="AW6" s="13"/>
      <c r="AX6" s="13"/>
      <c r="AY6" s="13"/>
      <c r="AZ6" s="26"/>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row>
    <row r="7" spans="1:161" s="99" customFormat="1" ht="14.25" x14ac:dyDescent="0.2">
      <c r="A7" s="238" t="s">
        <v>25</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2" t="s">
        <v>104</v>
      </c>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4"/>
    </row>
    <row r="8" spans="1:161" ht="9.75" customHeight="1" x14ac:dyDescent="0.2"/>
    <row r="9" spans="1:161" s="2" customFormat="1" ht="15" x14ac:dyDescent="0.25">
      <c r="A9" s="231" t="s">
        <v>24</v>
      </c>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1"/>
      <c r="CY9" s="231"/>
      <c r="CZ9" s="231"/>
      <c r="DA9" s="231"/>
      <c r="DB9" s="231"/>
      <c r="DC9" s="231"/>
      <c r="DD9" s="231"/>
      <c r="DE9" s="231"/>
      <c r="DF9" s="231"/>
      <c r="DG9" s="231"/>
      <c r="DH9" s="231"/>
      <c r="DI9" s="231"/>
      <c r="DJ9" s="231"/>
      <c r="DK9" s="231"/>
      <c r="DL9" s="231"/>
      <c r="DM9" s="231"/>
      <c r="DN9" s="231"/>
      <c r="DO9" s="231"/>
      <c r="DP9" s="231"/>
      <c r="DQ9" s="231"/>
      <c r="DR9" s="231"/>
      <c r="DS9" s="231"/>
      <c r="DT9" s="231"/>
      <c r="DU9" s="231"/>
      <c r="DV9" s="231"/>
      <c r="DW9" s="231"/>
      <c r="DX9" s="231"/>
      <c r="DY9" s="231"/>
      <c r="DZ9" s="231"/>
      <c r="EA9" s="231"/>
      <c r="EB9" s="231"/>
      <c r="EC9" s="231"/>
      <c r="ED9" s="231"/>
      <c r="EE9" s="231"/>
      <c r="EF9" s="231"/>
      <c r="EG9" s="231"/>
      <c r="EH9" s="231"/>
      <c r="EI9" s="231"/>
      <c r="EJ9" s="231"/>
      <c r="EK9" s="231"/>
      <c r="EL9" s="231"/>
      <c r="EM9" s="231"/>
      <c r="EN9" s="231"/>
      <c r="EO9" s="231"/>
      <c r="EP9" s="231"/>
      <c r="EQ9" s="231"/>
      <c r="ER9" s="231"/>
      <c r="ES9" s="231"/>
      <c r="ET9" s="231"/>
      <c r="EU9" s="231"/>
      <c r="EV9" s="231"/>
      <c r="EW9" s="231"/>
      <c r="EX9" s="231"/>
      <c r="EY9" s="231"/>
      <c r="EZ9" s="231"/>
      <c r="FA9" s="231"/>
      <c r="FB9" s="231"/>
      <c r="FC9" s="231"/>
      <c r="FD9" s="231"/>
      <c r="FE9" s="231"/>
    </row>
    <row r="10" spans="1:161" ht="10.5" customHeight="1" x14ac:dyDescent="0.2"/>
    <row r="11" spans="1:161" s="103" customFormat="1" ht="13.5" customHeight="1" x14ac:dyDescent="0.2">
      <c r="A11" s="211" t="s">
        <v>13</v>
      </c>
      <c r="B11" s="212"/>
      <c r="C11" s="212"/>
      <c r="D11" s="212"/>
      <c r="E11" s="212"/>
      <c r="F11" s="213"/>
      <c r="G11" s="211" t="s">
        <v>21</v>
      </c>
      <c r="H11" s="212"/>
      <c r="I11" s="212"/>
      <c r="J11" s="212"/>
      <c r="K11" s="212"/>
      <c r="L11" s="212"/>
      <c r="M11" s="212"/>
      <c r="N11" s="212"/>
      <c r="O11" s="212"/>
      <c r="P11" s="212"/>
      <c r="Q11" s="212"/>
      <c r="R11" s="212"/>
      <c r="S11" s="212"/>
      <c r="T11" s="212"/>
      <c r="U11" s="212"/>
      <c r="V11" s="212"/>
      <c r="W11" s="212"/>
      <c r="X11" s="213"/>
      <c r="Y11" s="211" t="s">
        <v>17</v>
      </c>
      <c r="Z11" s="212"/>
      <c r="AA11" s="212"/>
      <c r="AB11" s="212"/>
      <c r="AC11" s="212"/>
      <c r="AD11" s="212"/>
      <c r="AE11" s="212"/>
      <c r="AF11" s="212"/>
      <c r="AG11" s="212"/>
      <c r="AH11" s="212"/>
      <c r="AI11" s="212"/>
      <c r="AJ11" s="212"/>
      <c r="AK11" s="212"/>
      <c r="AL11" s="212"/>
      <c r="AM11" s="212"/>
      <c r="AN11" s="213"/>
      <c r="AO11" s="228" t="s">
        <v>14</v>
      </c>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30"/>
      <c r="DI11" s="211" t="s">
        <v>247</v>
      </c>
      <c r="DJ11" s="212"/>
      <c r="DK11" s="212"/>
      <c r="DL11" s="212"/>
      <c r="DM11" s="212"/>
      <c r="DN11" s="212"/>
      <c r="DO11" s="212"/>
      <c r="DP11" s="212"/>
      <c r="DQ11" s="212"/>
      <c r="DR11" s="212"/>
      <c r="DS11" s="212"/>
      <c r="DT11" s="212"/>
      <c r="DU11" s="212"/>
      <c r="DV11" s="212"/>
      <c r="DW11" s="212"/>
      <c r="DX11" s="213"/>
      <c r="DY11" s="211" t="s">
        <v>253</v>
      </c>
      <c r="DZ11" s="212"/>
      <c r="EA11" s="212"/>
      <c r="EB11" s="212"/>
      <c r="EC11" s="212"/>
      <c r="ED11" s="212"/>
      <c r="EE11" s="212"/>
      <c r="EF11" s="212"/>
      <c r="EG11" s="212"/>
      <c r="EH11" s="212"/>
      <c r="EI11" s="212"/>
      <c r="EJ11" s="212"/>
      <c r="EK11" s="212"/>
      <c r="EL11" s="212"/>
      <c r="EM11" s="212"/>
      <c r="EN11" s="213"/>
      <c r="EO11" s="211" t="s">
        <v>100</v>
      </c>
      <c r="EP11" s="212"/>
      <c r="EQ11" s="212"/>
      <c r="ER11" s="212"/>
      <c r="ES11" s="212"/>
      <c r="ET11" s="212"/>
      <c r="EU11" s="212"/>
      <c r="EV11" s="212"/>
      <c r="EW11" s="212"/>
      <c r="EX11" s="212"/>
      <c r="EY11" s="212"/>
      <c r="EZ11" s="212"/>
      <c r="FA11" s="212"/>
      <c r="FB11" s="212"/>
      <c r="FC11" s="212"/>
      <c r="FD11" s="212"/>
      <c r="FE11" s="213"/>
    </row>
    <row r="12" spans="1:161" s="103" customFormat="1" ht="13.5" customHeight="1" x14ac:dyDescent="0.2">
      <c r="A12" s="214"/>
      <c r="B12" s="215"/>
      <c r="C12" s="215"/>
      <c r="D12" s="215"/>
      <c r="E12" s="215"/>
      <c r="F12" s="216"/>
      <c r="G12" s="214"/>
      <c r="H12" s="215"/>
      <c r="I12" s="215"/>
      <c r="J12" s="215"/>
      <c r="K12" s="215"/>
      <c r="L12" s="215"/>
      <c r="M12" s="215"/>
      <c r="N12" s="215"/>
      <c r="O12" s="215"/>
      <c r="P12" s="215"/>
      <c r="Q12" s="215"/>
      <c r="R12" s="215"/>
      <c r="S12" s="215"/>
      <c r="T12" s="215"/>
      <c r="U12" s="215"/>
      <c r="V12" s="215"/>
      <c r="W12" s="215"/>
      <c r="X12" s="216"/>
      <c r="Y12" s="214"/>
      <c r="Z12" s="215"/>
      <c r="AA12" s="215"/>
      <c r="AB12" s="215"/>
      <c r="AC12" s="215"/>
      <c r="AD12" s="215"/>
      <c r="AE12" s="215"/>
      <c r="AF12" s="215"/>
      <c r="AG12" s="215"/>
      <c r="AH12" s="215"/>
      <c r="AI12" s="215"/>
      <c r="AJ12" s="215"/>
      <c r="AK12" s="215"/>
      <c r="AL12" s="215"/>
      <c r="AM12" s="215"/>
      <c r="AN12" s="216"/>
      <c r="AO12" s="211" t="s">
        <v>16</v>
      </c>
      <c r="AP12" s="212"/>
      <c r="AQ12" s="212"/>
      <c r="AR12" s="212"/>
      <c r="AS12" s="212"/>
      <c r="AT12" s="212"/>
      <c r="AU12" s="212"/>
      <c r="AV12" s="212"/>
      <c r="AW12" s="212"/>
      <c r="AX12" s="212"/>
      <c r="AY12" s="212"/>
      <c r="AZ12" s="212"/>
      <c r="BA12" s="212"/>
      <c r="BB12" s="212"/>
      <c r="BC12" s="212"/>
      <c r="BD12" s="212"/>
      <c r="BE12" s="213"/>
      <c r="BF12" s="228" t="s">
        <v>15</v>
      </c>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30"/>
      <c r="DI12" s="214"/>
      <c r="DJ12" s="215"/>
      <c r="DK12" s="215"/>
      <c r="DL12" s="215"/>
      <c r="DM12" s="215"/>
      <c r="DN12" s="215"/>
      <c r="DO12" s="215"/>
      <c r="DP12" s="215"/>
      <c r="DQ12" s="215"/>
      <c r="DR12" s="215"/>
      <c r="DS12" s="215"/>
      <c r="DT12" s="215"/>
      <c r="DU12" s="215"/>
      <c r="DV12" s="215"/>
      <c r="DW12" s="215"/>
      <c r="DX12" s="216"/>
      <c r="DY12" s="214"/>
      <c r="DZ12" s="215"/>
      <c r="EA12" s="215"/>
      <c r="EB12" s="215"/>
      <c r="EC12" s="215"/>
      <c r="ED12" s="215"/>
      <c r="EE12" s="215"/>
      <c r="EF12" s="215"/>
      <c r="EG12" s="215"/>
      <c r="EH12" s="215"/>
      <c r="EI12" s="215"/>
      <c r="EJ12" s="215"/>
      <c r="EK12" s="215"/>
      <c r="EL12" s="215"/>
      <c r="EM12" s="215"/>
      <c r="EN12" s="216"/>
      <c r="EO12" s="214"/>
      <c r="EP12" s="215"/>
      <c r="EQ12" s="215"/>
      <c r="ER12" s="215"/>
      <c r="ES12" s="215"/>
      <c r="ET12" s="215"/>
      <c r="EU12" s="215"/>
      <c r="EV12" s="215"/>
      <c r="EW12" s="215"/>
      <c r="EX12" s="215"/>
      <c r="EY12" s="215"/>
      <c r="EZ12" s="215"/>
      <c r="FA12" s="215"/>
      <c r="FB12" s="215"/>
      <c r="FC12" s="215"/>
      <c r="FD12" s="215"/>
      <c r="FE12" s="216"/>
    </row>
    <row r="13" spans="1:161" s="103" customFormat="1" ht="39.75" customHeight="1" x14ac:dyDescent="0.2">
      <c r="A13" s="217"/>
      <c r="B13" s="218"/>
      <c r="C13" s="218"/>
      <c r="D13" s="218"/>
      <c r="E13" s="218"/>
      <c r="F13" s="219"/>
      <c r="G13" s="217"/>
      <c r="H13" s="218"/>
      <c r="I13" s="218"/>
      <c r="J13" s="218"/>
      <c r="K13" s="218"/>
      <c r="L13" s="218"/>
      <c r="M13" s="218"/>
      <c r="N13" s="218"/>
      <c r="O13" s="218"/>
      <c r="P13" s="218"/>
      <c r="Q13" s="218"/>
      <c r="R13" s="218"/>
      <c r="S13" s="218"/>
      <c r="T13" s="218"/>
      <c r="U13" s="218"/>
      <c r="V13" s="218"/>
      <c r="W13" s="218"/>
      <c r="X13" s="219"/>
      <c r="Y13" s="217"/>
      <c r="Z13" s="218"/>
      <c r="AA13" s="218"/>
      <c r="AB13" s="218"/>
      <c r="AC13" s="218"/>
      <c r="AD13" s="218"/>
      <c r="AE13" s="21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9"/>
      <c r="BF13" s="220" t="s">
        <v>18</v>
      </c>
      <c r="BG13" s="220"/>
      <c r="BH13" s="220"/>
      <c r="BI13" s="220"/>
      <c r="BJ13" s="220"/>
      <c r="BK13" s="220"/>
      <c r="BL13" s="220"/>
      <c r="BM13" s="220"/>
      <c r="BN13" s="220"/>
      <c r="BO13" s="220"/>
      <c r="BP13" s="220"/>
      <c r="BQ13" s="220"/>
      <c r="BR13" s="220"/>
      <c r="BS13" s="220"/>
      <c r="BT13" s="220"/>
      <c r="BU13" s="220"/>
      <c r="BV13" s="220"/>
      <c r="BW13" s="220"/>
      <c r="BX13" s="220" t="s">
        <v>19</v>
      </c>
      <c r="BY13" s="220"/>
      <c r="BZ13" s="220"/>
      <c r="CA13" s="220"/>
      <c r="CB13" s="220"/>
      <c r="CC13" s="220"/>
      <c r="CD13" s="220"/>
      <c r="CE13" s="220"/>
      <c r="CF13" s="220"/>
      <c r="CG13" s="220"/>
      <c r="CH13" s="220"/>
      <c r="CI13" s="220"/>
      <c r="CJ13" s="220"/>
      <c r="CK13" s="220"/>
      <c r="CL13" s="220"/>
      <c r="CM13" s="220"/>
      <c r="CN13" s="220"/>
      <c r="CO13" s="220"/>
      <c r="CP13" s="220"/>
      <c r="CQ13" s="220" t="s">
        <v>20</v>
      </c>
      <c r="CR13" s="220"/>
      <c r="CS13" s="220"/>
      <c r="CT13" s="220"/>
      <c r="CU13" s="220"/>
      <c r="CV13" s="220"/>
      <c r="CW13" s="220"/>
      <c r="CX13" s="220"/>
      <c r="CY13" s="220"/>
      <c r="CZ13" s="220"/>
      <c r="DA13" s="220"/>
      <c r="DB13" s="220"/>
      <c r="DC13" s="220"/>
      <c r="DD13" s="220"/>
      <c r="DE13" s="220"/>
      <c r="DF13" s="220"/>
      <c r="DG13" s="220"/>
      <c r="DH13" s="220"/>
      <c r="DI13" s="217"/>
      <c r="DJ13" s="218"/>
      <c r="DK13" s="218"/>
      <c r="DL13" s="218"/>
      <c r="DM13" s="218"/>
      <c r="DN13" s="218"/>
      <c r="DO13" s="218"/>
      <c r="DP13" s="218"/>
      <c r="DQ13" s="218"/>
      <c r="DR13" s="218"/>
      <c r="DS13" s="218"/>
      <c r="DT13" s="218"/>
      <c r="DU13" s="218"/>
      <c r="DV13" s="218"/>
      <c r="DW13" s="218"/>
      <c r="DX13" s="219"/>
      <c r="DY13" s="217"/>
      <c r="DZ13" s="218"/>
      <c r="EA13" s="218"/>
      <c r="EB13" s="218"/>
      <c r="EC13" s="218"/>
      <c r="ED13" s="218"/>
      <c r="EE13" s="218"/>
      <c r="EF13" s="218"/>
      <c r="EG13" s="218"/>
      <c r="EH13" s="218"/>
      <c r="EI13" s="218"/>
      <c r="EJ13" s="218"/>
      <c r="EK13" s="218"/>
      <c r="EL13" s="218"/>
      <c r="EM13" s="218"/>
      <c r="EN13" s="219"/>
      <c r="EO13" s="217"/>
      <c r="EP13" s="218"/>
      <c r="EQ13" s="218"/>
      <c r="ER13" s="218"/>
      <c r="ES13" s="218"/>
      <c r="ET13" s="218"/>
      <c r="EU13" s="218"/>
      <c r="EV13" s="218"/>
      <c r="EW13" s="218"/>
      <c r="EX13" s="218"/>
      <c r="EY13" s="218"/>
      <c r="EZ13" s="218"/>
      <c r="FA13" s="218"/>
      <c r="FB13" s="218"/>
      <c r="FC13" s="218"/>
      <c r="FD13" s="218"/>
      <c r="FE13" s="219"/>
    </row>
    <row r="14" spans="1:161" s="4" customFormat="1" x14ac:dyDescent="0.2">
      <c r="A14" s="221">
        <v>1</v>
      </c>
      <c r="B14" s="221"/>
      <c r="C14" s="221"/>
      <c r="D14" s="221"/>
      <c r="E14" s="221"/>
      <c r="F14" s="221"/>
      <c r="G14" s="221">
        <v>2</v>
      </c>
      <c r="H14" s="221"/>
      <c r="I14" s="221"/>
      <c r="J14" s="221"/>
      <c r="K14" s="221"/>
      <c r="L14" s="221"/>
      <c r="M14" s="221"/>
      <c r="N14" s="221"/>
      <c r="O14" s="221"/>
      <c r="P14" s="221"/>
      <c r="Q14" s="221"/>
      <c r="R14" s="221"/>
      <c r="S14" s="221"/>
      <c r="T14" s="221"/>
      <c r="U14" s="221"/>
      <c r="V14" s="221"/>
      <c r="W14" s="221"/>
      <c r="X14" s="221"/>
      <c r="Y14" s="221">
        <v>3</v>
      </c>
      <c r="Z14" s="221"/>
      <c r="AA14" s="221"/>
      <c r="AB14" s="221"/>
      <c r="AC14" s="221"/>
      <c r="AD14" s="221"/>
      <c r="AE14" s="221"/>
      <c r="AF14" s="221"/>
      <c r="AG14" s="221"/>
      <c r="AH14" s="221"/>
      <c r="AI14" s="221"/>
      <c r="AJ14" s="221"/>
      <c r="AK14" s="221"/>
      <c r="AL14" s="221"/>
      <c r="AM14" s="221"/>
      <c r="AN14" s="221"/>
      <c r="AO14" s="221">
        <v>4</v>
      </c>
      <c r="AP14" s="221"/>
      <c r="AQ14" s="221"/>
      <c r="AR14" s="221"/>
      <c r="AS14" s="221"/>
      <c r="AT14" s="221"/>
      <c r="AU14" s="221"/>
      <c r="AV14" s="221"/>
      <c r="AW14" s="221"/>
      <c r="AX14" s="221"/>
      <c r="AY14" s="221"/>
      <c r="AZ14" s="221"/>
      <c r="BA14" s="221"/>
      <c r="BB14" s="221"/>
      <c r="BC14" s="221"/>
      <c r="BD14" s="221"/>
      <c r="BE14" s="221"/>
      <c r="BF14" s="221">
        <v>5</v>
      </c>
      <c r="BG14" s="221"/>
      <c r="BH14" s="221"/>
      <c r="BI14" s="221"/>
      <c r="BJ14" s="221"/>
      <c r="BK14" s="221"/>
      <c r="BL14" s="221"/>
      <c r="BM14" s="221"/>
      <c r="BN14" s="221"/>
      <c r="BO14" s="221"/>
      <c r="BP14" s="221"/>
      <c r="BQ14" s="221"/>
      <c r="BR14" s="221"/>
      <c r="BS14" s="221"/>
      <c r="BT14" s="221"/>
      <c r="BU14" s="221"/>
      <c r="BV14" s="221"/>
      <c r="BW14" s="221"/>
      <c r="BX14" s="221">
        <v>6</v>
      </c>
      <c r="BY14" s="221"/>
      <c r="BZ14" s="221"/>
      <c r="CA14" s="221"/>
      <c r="CB14" s="221"/>
      <c r="CC14" s="221"/>
      <c r="CD14" s="221"/>
      <c r="CE14" s="221"/>
      <c r="CF14" s="221"/>
      <c r="CG14" s="221"/>
      <c r="CH14" s="221"/>
      <c r="CI14" s="221"/>
      <c r="CJ14" s="221"/>
      <c r="CK14" s="221"/>
      <c r="CL14" s="221"/>
      <c r="CM14" s="221"/>
      <c r="CN14" s="221"/>
      <c r="CO14" s="221"/>
      <c r="CP14" s="221"/>
      <c r="CQ14" s="221">
        <v>7</v>
      </c>
      <c r="CR14" s="221"/>
      <c r="CS14" s="221"/>
      <c r="CT14" s="221"/>
      <c r="CU14" s="221"/>
      <c r="CV14" s="221"/>
      <c r="CW14" s="221"/>
      <c r="CX14" s="221"/>
      <c r="CY14" s="221"/>
      <c r="CZ14" s="221"/>
      <c r="DA14" s="221"/>
      <c r="DB14" s="221"/>
      <c r="DC14" s="221"/>
      <c r="DD14" s="221"/>
      <c r="DE14" s="221"/>
      <c r="DF14" s="221"/>
      <c r="DG14" s="221"/>
      <c r="DH14" s="221"/>
      <c r="DI14" s="221">
        <v>8</v>
      </c>
      <c r="DJ14" s="221"/>
      <c r="DK14" s="221"/>
      <c r="DL14" s="221"/>
      <c r="DM14" s="221"/>
      <c r="DN14" s="221"/>
      <c r="DO14" s="221"/>
      <c r="DP14" s="221"/>
      <c r="DQ14" s="221"/>
      <c r="DR14" s="221"/>
      <c r="DS14" s="221"/>
      <c r="DT14" s="221"/>
      <c r="DU14" s="221"/>
      <c r="DV14" s="221"/>
      <c r="DW14" s="221"/>
      <c r="DX14" s="221"/>
      <c r="DY14" s="221">
        <v>9</v>
      </c>
      <c r="DZ14" s="221"/>
      <c r="EA14" s="221"/>
      <c r="EB14" s="221"/>
      <c r="EC14" s="221"/>
      <c r="ED14" s="221"/>
      <c r="EE14" s="221"/>
      <c r="EF14" s="221"/>
      <c r="EG14" s="221"/>
      <c r="EH14" s="221"/>
      <c r="EI14" s="221"/>
      <c r="EJ14" s="221"/>
      <c r="EK14" s="221"/>
      <c r="EL14" s="221"/>
      <c r="EM14" s="221"/>
      <c r="EN14" s="221"/>
      <c r="EO14" s="221">
        <v>10</v>
      </c>
      <c r="EP14" s="221"/>
      <c r="EQ14" s="221"/>
      <c r="ER14" s="221"/>
      <c r="ES14" s="221"/>
      <c r="ET14" s="221"/>
      <c r="EU14" s="221"/>
      <c r="EV14" s="221"/>
      <c r="EW14" s="221"/>
      <c r="EX14" s="221"/>
      <c r="EY14" s="221"/>
      <c r="EZ14" s="221"/>
      <c r="FA14" s="221"/>
      <c r="FB14" s="221"/>
      <c r="FC14" s="221"/>
      <c r="FD14" s="221"/>
      <c r="FE14" s="221"/>
    </row>
    <row r="15" spans="1:161" s="5" customFormat="1" ht="24.75" customHeight="1" x14ac:dyDescent="0.2">
      <c r="A15" s="222" t="s">
        <v>42</v>
      </c>
      <c r="B15" s="222"/>
      <c r="C15" s="222"/>
      <c r="D15" s="222"/>
      <c r="E15" s="222"/>
      <c r="F15" s="222"/>
      <c r="G15" s="226" t="s">
        <v>599</v>
      </c>
      <c r="H15" s="226"/>
      <c r="I15" s="226"/>
      <c r="J15" s="226"/>
      <c r="K15" s="226"/>
      <c r="L15" s="226"/>
      <c r="M15" s="226"/>
      <c r="N15" s="226"/>
      <c r="O15" s="226"/>
      <c r="P15" s="226"/>
      <c r="Q15" s="226"/>
      <c r="R15" s="226"/>
      <c r="S15" s="226"/>
      <c r="T15" s="226"/>
      <c r="U15" s="226"/>
      <c r="V15" s="226"/>
      <c r="W15" s="226"/>
      <c r="X15" s="226"/>
      <c r="Y15" s="185">
        <v>11</v>
      </c>
      <c r="Z15" s="224"/>
      <c r="AA15" s="224"/>
      <c r="AB15" s="224"/>
      <c r="AC15" s="224"/>
      <c r="AD15" s="224"/>
      <c r="AE15" s="224"/>
      <c r="AF15" s="224"/>
      <c r="AG15" s="224"/>
      <c r="AH15" s="224"/>
      <c r="AI15" s="224"/>
      <c r="AJ15" s="224"/>
      <c r="AK15" s="224"/>
      <c r="AL15" s="224"/>
      <c r="AM15" s="224"/>
      <c r="AN15" s="225"/>
      <c r="AO15" s="188">
        <f t="shared" ref="AO15" si="0">BF15+BX15+CQ15</f>
        <v>0</v>
      </c>
      <c r="AP15" s="189"/>
      <c r="AQ15" s="189"/>
      <c r="AR15" s="189"/>
      <c r="AS15" s="189"/>
      <c r="AT15" s="189"/>
      <c r="AU15" s="189"/>
      <c r="AV15" s="189"/>
      <c r="AW15" s="189"/>
      <c r="AX15" s="189"/>
      <c r="AY15" s="189"/>
      <c r="AZ15" s="189"/>
      <c r="BA15" s="189"/>
      <c r="BB15" s="189"/>
      <c r="BC15" s="189"/>
      <c r="BD15" s="189"/>
      <c r="BE15" s="190"/>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192"/>
      <c r="DJ15" s="193"/>
      <c r="DK15" s="193"/>
      <c r="DL15" s="193"/>
      <c r="DM15" s="193"/>
      <c r="DN15" s="193"/>
      <c r="DO15" s="193"/>
      <c r="DP15" s="193"/>
      <c r="DQ15" s="193"/>
      <c r="DR15" s="193"/>
      <c r="DS15" s="193"/>
      <c r="DT15" s="193"/>
      <c r="DU15" s="193"/>
      <c r="DV15" s="193"/>
      <c r="DW15" s="193"/>
      <c r="DX15" s="194"/>
      <c r="DY15" s="192"/>
      <c r="DZ15" s="193"/>
      <c r="EA15" s="193"/>
      <c r="EB15" s="193"/>
      <c r="EC15" s="193"/>
      <c r="ED15" s="193"/>
      <c r="EE15" s="193"/>
      <c r="EF15" s="193"/>
      <c r="EG15" s="193"/>
      <c r="EH15" s="193"/>
      <c r="EI15" s="193"/>
      <c r="EJ15" s="193"/>
      <c r="EK15" s="193"/>
      <c r="EL15" s="193"/>
      <c r="EM15" s="193"/>
      <c r="EN15" s="194"/>
      <c r="EO15" s="412">
        <v>0</v>
      </c>
      <c r="EP15" s="412"/>
      <c r="EQ15" s="412"/>
      <c r="ER15" s="412"/>
      <c r="ES15" s="412"/>
      <c r="ET15" s="412"/>
      <c r="EU15" s="412"/>
      <c r="EV15" s="412"/>
      <c r="EW15" s="412"/>
      <c r="EX15" s="412"/>
      <c r="EY15" s="412"/>
      <c r="EZ15" s="412"/>
      <c r="FA15" s="412"/>
      <c r="FB15" s="412"/>
      <c r="FC15" s="412"/>
      <c r="FD15" s="412"/>
      <c r="FE15" s="412"/>
    </row>
    <row r="16" spans="1:161" s="5" customFormat="1" ht="27.75" customHeight="1" x14ac:dyDescent="0.2">
      <c r="A16" s="222" t="s">
        <v>46</v>
      </c>
      <c r="B16" s="222"/>
      <c r="C16" s="222"/>
      <c r="D16" s="222"/>
      <c r="E16" s="222"/>
      <c r="F16" s="222"/>
      <c r="G16" s="226" t="s">
        <v>645</v>
      </c>
      <c r="H16" s="226"/>
      <c r="I16" s="226"/>
      <c r="J16" s="226"/>
      <c r="K16" s="226"/>
      <c r="L16" s="226"/>
      <c r="M16" s="226"/>
      <c r="N16" s="226"/>
      <c r="O16" s="226"/>
      <c r="P16" s="226"/>
      <c r="Q16" s="226"/>
      <c r="R16" s="226"/>
      <c r="S16" s="226"/>
      <c r="T16" s="226"/>
      <c r="U16" s="226"/>
      <c r="V16" s="226"/>
      <c r="W16" s="226"/>
      <c r="X16" s="226"/>
      <c r="Y16" s="185">
        <v>1</v>
      </c>
      <c r="Z16" s="224"/>
      <c r="AA16" s="224"/>
      <c r="AB16" s="224"/>
      <c r="AC16" s="224"/>
      <c r="AD16" s="224"/>
      <c r="AE16" s="224"/>
      <c r="AF16" s="224"/>
      <c r="AG16" s="224"/>
      <c r="AH16" s="224"/>
      <c r="AI16" s="224"/>
      <c r="AJ16" s="224"/>
      <c r="AK16" s="224"/>
      <c r="AL16" s="224"/>
      <c r="AM16" s="224"/>
      <c r="AN16" s="225"/>
      <c r="AO16" s="188">
        <f t="shared" ref="AO16" si="1">BF16+BX16+CQ16</f>
        <v>0</v>
      </c>
      <c r="AP16" s="189"/>
      <c r="AQ16" s="189"/>
      <c r="AR16" s="189"/>
      <c r="AS16" s="189"/>
      <c r="AT16" s="189"/>
      <c r="AU16" s="189"/>
      <c r="AV16" s="189"/>
      <c r="AW16" s="189"/>
      <c r="AX16" s="189"/>
      <c r="AY16" s="189"/>
      <c r="AZ16" s="189"/>
      <c r="BA16" s="189"/>
      <c r="BB16" s="189"/>
      <c r="BC16" s="189"/>
      <c r="BD16" s="189"/>
      <c r="BE16" s="190"/>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192"/>
      <c r="DJ16" s="193"/>
      <c r="DK16" s="193"/>
      <c r="DL16" s="193"/>
      <c r="DM16" s="193"/>
      <c r="DN16" s="193"/>
      <c r="DO16" s="193"/>
      <c r="DP16" s="193"/>
      <c r="DQ16" s="193"/>
      <c r="DR16" s="193"/>
      <c r="DS16" s="193"/>
      <c r="DT16" s="193"/>
      <c r="DU16" s="193"/>
      <c r="DV16" s="193"/>
      <c r="DW16" s="193"/>
      <c r="DX16" s="194"/>
      <c r="DY16" s="192"/>
      <c r="DZ16" s="193"/>
      <c r="EA16" s="193"/>
      <c r="EB16" s="193"/>
      <c r="EC16" s="193"/>
      <c r="ED16" s="193"/>
      <c r="EE16" s="193"/>
      <c r="EF16" s="193"/>
      <c r="EG16" s="193"/>
      <c r="EH16" s="193"/>
      <c r="EI16" s="193"/>
      <c r="EJ16" s="193"/>
      <c r="EK16" s="193"/>
      <c r="EL16" s="193"/>
      <c r="EM16" s="193"/>
      <c r="EN16" s="194"/>
      <c r="EO16" s="412">
        <v>0</v>
      </c>
      <c r="EP16" s="412"/>
      <c r="EQ16" s="412"/>
      <c r="ER16" s="412"/>
      <c r="ES16" s="412"/>
      <c r="ET16" s="412"/>
      <c r="EU16" s="412"/>
      <c r="EV16" s="412"/>
      <c r="EW16" s="412"/>
      <c r="EX16" s="412"/>
      <c r="EY16" s="412"/>
      <c r="EZ16" s="412"/>
      <c r="FA16" s="412"/>
      <c r="FB16" s="412"/>
      <c r="FC16" s="412"/>
      <c r="FD16" s="412"/>
      <c r="FE16" s="412"/>
    </row>
    <row r="17" spans="1:161" s="5" customFormat="1" ht="24.75" customHeight="1" x14ac:dyDescent="0.2">
      <c r="A17" s="255" t="s">
        <v>52</v>
      </c>
      <c r="B17" s="186"/>
      <c r="C17" s="186"/>
      <c r="D17" s="186"/>
      <c r="E17" s="186"/>
      <c r="F17" s="187"/>
      <c r="G17" s="264" t="s">
        <v>711</v>
      </c>
      <c r="H17" s="240"/>
      <c r="I17" s="240"/>
      <c r="J17" s="240"/>
      <c r="K17" s="240"/>
      <c r="L17" s="240"/>
      <c r="M17" s="240"/>
      <c r="N17" s="240"/>
      <c r="O17" s="240"/>
      <c r="P17" s="240"/>
      <c r="Q17" s="240"/>
      <c r="R17" s="240"/>
      <c r="S17" s="240"/>
      <c r="T17" s="240"/>
      <c r="U17" s="240"/>
      <c r="V17" s="240"/>
      <c r="W17" s="240"/>
      <c r="X17" s="241"/>
      <c r="Y17" s="185">
        <v>0.25</v>
      </c>
      <c r="Z17" s="186"/>
      <c r="AA17" s="186"/>
      <c r="AB17" s="186"/>
      <c r="AC17" s="186"/>
      <c r="AD17" s="186"/>
      <c r="AE17" s="186"/>
      <c r="AF17" s="186"/>
      <c r="AG17" s="186"/>
      <c r="AH17" s="186"/>
      <c r="AI17" s="186"/>
      <c r="AJ17" s="186"/>
      <c r="AK17" s="186"/>
      <c r="AL17" s="186"/>
      <c r="AM17" s="186"/>
      <c r="AN17" s="187"/>
      <c r="AO17" s="188">
        <f t="shared" ref="AO17" si="2">BF17+BX17+CQ17</f>
        <v>0</v>
      </c>
      <c r="AP17" s="189"/>
      <c r="AQ17" s="189"/>
      <c r="AR17" s="189"/>
      <c r="AS17" s="189"/>
      <c r="AT17" s="189"/>
      <c r="AU17" s="189"/>
      <c r="AV17" s="189"/>
      <c r="AW17" s="189"/>
      <c r="AX17" s="189"/>
      <c r="AY17" s="189"/>
      <c r="AZ17" s="189"/>
      <c r="BA17" s="189"/>
      <c r="BB17" s="189"/>
      <c r="BC17" s="189"/>
      <c r="BD17" s="189"/>
      <c r="BE17" s="190"/>
      <c r="BF17" s="191"/>
      <c r="BG17" s="186"/>
      <c r="BH17" s="186"/>
      <c r="BI17" s="186"/>
      <c r="BJ17" s="186"/>
      <c r="BK17" s="186"/>
      <c r="BL17" s="186"/>
      <c r="BM17" s="186"/>
      <c r="BN17" s="186"/>
      <c r="BO17" s="186"/>
      <c r="BP17" s="186"/>
      <c r="BQ17" s="186"/>
      <c r="BR17" s="186"/>
      <c r="BS17" s="186"/>
      <c r="BT17" s="186"/>
      <c r="BU17" s="186"/>
      <c r="BV17" s="186"/>
      <c r="BW17" s="187"/>
      <c r="BX17" s="191"/>
      <c r="BY17" s="186"/>
      <c r="BZ17" s="186"/>
      <c r="CA17" s="186"/>
      <c r="CB17" s="186"/>
      <c r="CC17" s="186"/>
      <c r="CD17" s="186"/>
      <c r="CE17" s="186"/>
      <c r="CF17" s="186"/>
      <c r="CG17" s="186"/>
      <c r="CH17" s="186"/>
      <c r="CI17" s="186"/>
      <c r="CJ17" s="186"/>
      <c r="CK17" s="186"/>
      <c r="CL17" s="186"/>
      <c r="CM17" s="186"/>
      <c r="CN17" s="186"/>
      <c r="CO17" s="186"/>
      <c r="CP17" s="187"/>
      <c r="CQ17" s="191"/>
      <c r="CR17" s="186"/>
      <c r="CS17" s="186"/>
      <c r="CT17" s="186"/>
      <c r="CU17" s="186"/>
      <c r="CV17" s="186"/>
      <c r="CW17" s="186"/>
      <c r="CX17" s="186"/>
      <c r="CY17" s="186"/>
      <c r="CZ17" s="186"/>
      <c r="DA17" s="186"/>
      <c r="DB17" s="186"/>
      <c r="DC17" s="186"/>
      <c r="DD17" s="186"/>
      <c r="DE17" s="186"/>
      <c r="DF17" s="186"/>
      <c r="DG17" s="186"/>
      <c r="DH17" s="187"/>
      <c r="DI17" s="192"/>
      <c r="DJ17" s="193"/>
      <c r="DK17" s="193"/>
      <c r="DL17" s="193"/>
      <c r="DM17" s="193"/>
      <c r="DN17" s="193"/>
      <c r="DO17" s="193"/>
      <c r="DP17" s="193"/>
      <c r="DQ17" s="193"/>
      <c r="DR17" s="193"/>
      <c r="DS17" s="193"/>
      <c r="DT17" s="193"/>
      <c r="DU17" s="193"/>
      <c r="DV17" s="193"/>
      <c r="DW17" s="193"/>
      <c r="DX17" s="194"/>
      <c r="DY17" s="192"/>
      <c r="DZ17" s="193"/>
      <c r="EA17" s="193"/>
      <c r="EB17" s="193"/>
      <c r="EC17" s="193"/>
      <c r="ED17" s="193"/>
      <c r="EE17" s="193"/>
      <c r="EF17" s="193"/>
      <c r="EG17" s="193"/>
      <c r="EH17" s="193"/>
      <c r="EI17" s="193"/>
      <c r="EJ17" s="193"/>
      <c r="EK17" s="193"/>
      <c r="EL17" s="193"/>
      <c r="EM17" s="193"/>
      <c r="EN17" s="194"/>
      <c r="EO17" s="412">
        <v>0</v>
      </c>
      <c r="EP17" s="412"/>
      <c r="EQ17" s="412"/>
      <c r="ER17" s="412"/>
      <c r="ES17" s="412"/>
      <c r="ET17" s="412"/>
      <c r="EU17" s="412"/>
      <c r="EV17" s="412"/>
      <c r="EW17" s="412"/>
      <c r="EX17" s="412"/>
      <c r="EY17" s="412"/>
      <c r="EZ17" s="412"/>
      <c r="FA17" s="412"/>
      <c r="FB17" s="412"/>
      <c r="FC17" s="412"/>
      <c r="FD17" s="412"/>
      <c r="FE17" s="412"/>
    </row>
    <row r="18" spans="1:161" s="5" customFormat="1" ht="24.75" customHeight="1" x14ac:dyDescent="0.2">
      <c r="A18" s="255" t="s">
        <v>109</v>
      </c>
      <c r="B18" s="186"/>
      <c r="C18" s="186"/>
      <c r="D18" s="186"/>
      <c r="E18" s="186"/>
      <c r="F18" s="187"/>
      <c r="G18" s="264" t="s">
        <v>711</v>
      </c>
      <c r="H18" s="240"/>
      <c r="I18" s="240"/>
      <c r="J18" s="240"/>
      <c r="K18" s="240"/>
      <c r="L18" s="240"/>
      <c r="M18" s="240"/>
      <c r="N18" s="240"/>
      <c r="O18" s="240"/>
      <c r="P18" s="240"/>
      <c r="Q18" s="240"/>
      <c r="R18" s="240"/>
      <c r="S18" s="240"/>
      <c r="T18" s="240"/>
      <c r="U18" s="240"/>
      <c r="V18" s="240"/>
      <c r="W18" s="240"/>
      <c r="X18" s="241"/>
      <c r="Y18" s="185">
        <v>0.25</v>
      </c>
      <c r="Z18" s="186"/>
      <c r="AA18" s="186"/>
      <c r="AB18" s="186"/>
      <c r="AC18" s="186"/>
      <c r="AD18" s="186"/>
      <c r="AE18" s="186"/>
      <c r="AF18" s="186"/>
      <c r="AG18" s="186"/>
      <c r="AH18" s="186"/>
      <c r="AI18" s="186"/>
      <c r="AJ18" s="186"/>
      <c r="AK18" s="186"/>
      <c r="AL18" s="186"/>
      <c r="AM18" s="186"/>
      <c r="AN18" s="187"/>
      <c r="AO18" s="188">
        <v>5000</v>
      </c>
      <c r="AP18" s="189"/>
      <c r="AQ18" s="189"/>
      <c r="AR18" s="189"/>
      <c r="AS18" s="189"/>
      <c r="AT18" s="189"/>
      <c r="AU18" s="189"/>
      <c r="AV18" s="189"/>
      <c r="AW18" s="189"/>
      <c r="AX18" s="189"/>
      <c r="AY18" s="189"/>
      <c r="AZ18" s="189"/>
      <c r="BA18" s="189"/>
      <c r="BB18" s="189"/>
      <c r="BC18" s="189"/>
      <c r="BD18" s="189"/>
      <c r="BE18" s="190"/>
      <c r="BF18" s="191"/>
      <c r="BG18" s="186"/>
      <c r="BH18" s="186"/>
      <c r="BI18" s="186"/>
      <c r="BJ18" s="186"/>
      <c r="BK18" s="186"/>
      <c r="BL18" s="186"/>
      <c r="BM18" s="186"/>
      <c r="BN18" s="186"/>
      <c r="BO18" s="186"/>
      <c r="BP18" s="186"/>
      <c r="BQ18" s="186"/>
      <c r="BR18" s="186"/>
      <c r="BS18" s="186"/>
      <c r="BT18" s="186"/>
      <c r="BU18" s="186"/>
      <c r="BV18" s="186"/>
      <c r="BW18" s="187"/>
      <c r="BX18" s="191"/>
      <c r="BY18" s="186"/>
      <c r="BZ18" s="186"/>
      <c r="CA18" s="186"/>
      <c r="CB18" s="186"/>
      <c r="CC18" s="186"/>
      <c r="CD18" s="186"/>
      <c r="CE18" s="186"/>
      <c r="CF18" s="186"/>
      <c r="CG18" s="186"/>
      <c r="CH18" s="186"/>
      <c r="CI18" s="186"/>
      <c r="CJ18" s="186"/>
      <c r="CK18" s="186"/>
      <c r="CL18" s="186"/>
      <c r="CM18" s="186"/>
      <c r="CN18" s="186"/>
      <c r="CO18" s="186"/>
      <c r="CP18" s="187"/>
      <c r="CQ18" s="191"/>
      <c r="CR18" s="186"/>
      <c r="CS18" s="186"/>
      <c r="CT18" s="186"/>
      <c r="CU18" s="186"/>
      <c r="CV18" s="186"/>
      <c r="CW18" s="186"/>
      <c r="CX18" s="186"/>
      <c r="CY18" s="186"/>
      <c r="CZ18" s="186"/>
      <c r="DA18" s="186"/>
      <c r="DB18" s="186"/>
      <c r="DC18" s="186"/>
      <c r="DD18" s="186"/>
      <c r="DE18" s="186"/>
      <c r="DF18" s="186"/>
      <c r="DG18" s="186"/>
      <c r="DH18" s="187"/>
      <c r="DI18" s="192"/>
      <c r="DJ18" s="193"/>
      <c r="DK18" s="193"/>
      <c r="DL18" s="193"/>
      <c r="DM18" s="193"/>
      <c r="DN18" s="193"/>
      <c r="DO18" s="193"/>
      <c r="DP18" s="193"/>
      <c r="DQ18" s="193"/>
      <c r="DR18" s="193"/>
      <c r="DS18" s="193"/>
      <c r="DT18" s="193"/>
      <c r="DU18" s="193"/>
      <c r="DV18" s="193"/>
      <c r="DW18" s="193"/>
      <c r="DX18" s="194"/>
      <c r="DY18" s="192"/>
      <c r="DZ18" s="193"/>
      <c r="EA18" s="193"/>
      <c r="EB18" s="193"/>
      <c r="EC18" s="193"/>
      <c r="ED18" s="193"/>
      <c r="EE18" s="193"/>
      <c r="EF18" s="193"/>
      <c r="EG18" s="193"/>
      <c r="EH18" s="193"/>
      <c r="EI18" s="193"/>
      <c r="EJ18" s="193"/>
      <c r="EK18" s="193"/>
      <c r="EL18" s="193"/>
      <c r="EM18" s="193"/>
      <c r="EN18" s="194"/>
      <c r="EO18" s="412">
        <v>0</v>
      </c>
      <c r="EP18" s="412"/>
      <c r="EQ18" s="412"/>
      <c r="ER18" s="412"/>
      <c r="ES18" s="412"/>
      <c r="ET18" s="412"/>
      <c r="EU18" s="412"/>
      <c r="EV18" s="412"/>
      <c r="EW18" s="412"/>
      <c r="EX18" s="412"/>
      <c r="EY18" s="412"/>
      <c r="EZ18" s="412"/>
      <c r="FA18" s="412"/>
      <c r="FB18" s="412"/>
      <c r="FC18" s="412"/>
      <c r="FD18" s="412"/>
      <c r="FE18" s="412"/>
    </row>
    <row r="19" spans="1:161" s="5" customFormat="1" ht="15" customHeight="1" x14ac:dyDescent="0.2">
      <c r="A19" s="248" t="s">
        <v>22</v>
      </c>
      <c r="B19" s="249"/>
      <c r="C19" s="249"/>
      <c r="D19" s="249"/>
      <c r="E19" s="249"/>
      <c r="F19" s="249"/>
      <c r="G19" s="249"/>
      <c r="H19" s="249"/>
      <c r="I19" s="249"/>
      <c r="J19" s="249"/>
      <c r="K19" s="249"/>
      <c r="L19" s="249"/>
      <c r="M19" s="249"/>
      <c r="N19" s="249"/>
      <c r="O19" s="249"/>
      <c r="P19" s="249"/>
      <c r="Q19" s="249"/>
      <c r="R19" s="249"/>
      <c r="S19" s="249"/>
      <c r="T19" s="249"/>
      <c r="U19" s="249"/>
      <c r="V19" s="249"/>
      <c r="W19" s="249"/>
      <c r="X19" s="250"/>
      <c r="Y19" s="242" t="s">
        <v>23</v>
      </c>
      <c r="Z19" s="242"/>
      <c r="AA19" s="242"/>
      <c r="AB19" s="242"/>
      <c r="AC19" s="242"/>
      <c r="AD19" s="242"/>
      <c r="AE19" s="242"/>
      <c r="AF19" s="242"/>
      <c r="AG19" s="242"/>
      <c r="AH19" s="242"/>
      <c r="AI19" s="242"/>
      <c r="AJ19" s="242"/>
      <c r="AK19" s="242"/>
      <c r="AL19" s="242"/>
      <c r="AM19" s="242"/>
      <c r="AN19" s="242"/>
      <c r="AO19" s="251">
        <f>SUM(AO15:BE17)</f>
        <v>0</v>
      </c>
      <c r="AP19" s="251"/>
      <c r="AQ19" s="251"/>
      <c r="AR19" s="251"/>
      <c r="AS19" s="251"/>
      <c r="AT19" s="251"/>
      <c r="AU19" s="251"/>
      <c r="AV19" s="251"/>
      <c r="AW19" s="251"/>
      <c r="AX19" s="251"/>
      <c r="AY19" s="251"/>
      <c r="AZ19" s="251"/>
      <c r="BA19" s="251"/>
      <c r="BB19" s="251"/>
      <c r="BC19" s="251"/>
      <c r="BD19" s="251"/>
      <c r="BE19" s="251"/>
      <c r="BF19" s="242" t="s">
        <v>23</v>
      </c>
      <c r="BG19" s="242"/>
      <c r="BH19" s="242"/>
      <c r="BI19" s="242"/>
      <c r="BJ19" s="242"/>
      <c r="BK19" s="242"/>
      <c r="BL19" s="242"/>
      <c r="BM19" s="242"/>
      <c r="BN19" s="242"/>
      <c r="BO19" s="242"/>
      <c r="BP19" s="242"/>
      <c r="BQ19" s="242"/>
      <c r="BR19" s="242"/>
      <c r="BS19" s="242"/>
      <c r="BT19" s="242"/>
      <c r="BU19" s="242"/>
      <c r="BV19" s="242"/>
      <c r="BW19" s="242"/>
      <c r="BX19" s="242" t="s">
        <v>23</v>
      </c>
      <c r="BY19" s="242"/>
      <c r="BZ19" s="242"/>
      <c r="CA19" s="242"/>
      <c r="CB19" s="242"/>
      <c r="CC19" s="242"/>
      <c r="CD19" s="242"/>
      <c r="CE19" s="242"/>
      <c r="CF19" s="242"/>
      <c r="CG19" s="242"/>
      <c r="CH19" s="242"/>
      <c r="CI19" s="242"/>
      <c r="CJ19" s="242"/>
      <c r="CK19" s="242"/>
      <c r="CL19" s="242"/>
      <c r="CM19" s="242"/>
      <c r="CN19" s="242"/>
      <c r="CO19" s="242"/>
      <c r="CP19" s="242"/>
      <c r="CQ19" s="242" t="s">
        <v>23</v>
      </c>
      <c r="CR19" s="242"/>
      <c r="CS19" s="242"/>
      <c r="CT19" s="242"/>
      <c r="CU19" s="242"/>
      <c r="CV19" s="242"/>
      <c r="CW19" s="242"/>
      <c r="CX19" s="242"/>
      <c r="CY19" s="242"/>
      <c r="CZ19" s="242"/>
      <c r="DA19" s="242"/>
      <c r="DB19" s="242"/>
      <c r="DC19" s="242"/>
      <c r="DD19" s="242"/>
      <c r="DE19" s="242"/>
      <c r="DF19" s="242"/>
      <c r="DG19" s="242"/>
      <c r="DH19" s="242"/>
      <c r="DI19" s="242" t="s">
        <v>23</v>
      </c>
      <c r="DJ19" s="242"/>
      <c r="DK19" s="242"/>
      <c r="DL19" s="242"/>
      <c r="DM19" s="242"/>
      <c r="DN19" s="242"/>
      <c r="DO19" s="242"/>
      <c r="DP19" s="242"/>
      <c r="DQ19" s="242"/>
      <c r="DR19" s="242"/>
      <c r="DS19" s="242"/>
      <c r="DT19" s="242"/>
      <c r="DU19" s="242"/>
      <c r="DV19" s="242"/>
      <c r="DW19" s="242"/>
      <c r="DX19" s="242"/>
      <c r="DY19" s="242" t="s">
        <v>23</v>
      </c>
      <c r="DZ19" s="242"/>
      <c r="EA19" s="242"/>
      <c r="EB19" s="242"/>
      <c r="EC19" s="242"/>
      <c r="ED19" s="242"/>
      <c r="EE19" s="242"/>
      <c r="EF19" s="242"/>
      <c r="EG19" s="242"/>
      <c r="EH19" s="242"/>
      <c r="EI19" s="242"/>
      <c r="EJ19" s="242"/>
      <c r="EK19" s="242"/>
      <c r="EL19" s="242"/>
      <c r="EM19" s="242"/>
      <c r="EN19" s="242"/>
      <c r="EO19" s="270">
        <f>SUM(EO15:FE18)</f>
        <v>0</v>
      </c>
      <c r="EP19" s="271"/>
      <c r="EQ19" s="271"/>
      <c r="ER19" s="271"/>
      <c r="ES19" s="271"/>
      <c r="ET19" s="271"/>
      <c r="EU19" s="271"/>
      <c r="EV19" s="271"/>
      <c r="EW19" s="271"/>
      <c r="EX19" s="271"/>
      <c r="EY19" s="271"/>
      <c r="EZ19" s="271"/>
      <c r="FA19" s="271"/>
      <c r="FB19" s="271"/>
      <c r="FC19" s="271"/>
      <c r="FD19" s="271"/>
      <c r="FE19" s="272"/>
    </row>
    <row r="21" spans="1:161" x14ac:dyDescent="0.2">
      <c r="D21" s="101" t="s">
        <v>531</v>
      </c>
      <c r="U21" s="100"/>
      <c r="AG21" s="245"/>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EQ21" s="269"/>
      <c r="ER21" s="269"/>
      <c r="ES21" s="269"/>
      <c r="ET21" s="269"/>
      <c r="EU21" s="269"/>
      <c r="EV21" s="269"/>
      <c r="EW21" s="269"/>
      <c r="EX21" s="269"/>
      <c r="EY21" s="269"/>
      <c r="EZ21" s="269"/>
      <c r="FA21" s="269"/>
      <c r="FB21" s="269"/>
      <c r="FC21" s="269"/>
      <c r="FD21" s="269"/>
      <c r="FE21" s="269"/>
    </row>
    <row r="22" spans="1:161" x14ac:dyDescent="0.2">
      <c r="D22" s="101" t="s">
        <v>535</v>
      </c>
      <c r="U22" s="100"/>
      <c r="AG22" s="243"/>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EV22" s="100"/>
    </row>
    <row r="23" spans="1:161" x14ac:dyDescent="0.2">
      <c r="D23" s="101" t="s">
        <v>533</v>
      </c>
      <c r="U23" s="100"/>
      <c r="AG23" s="243"/>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row>
    <row r="24" spans="1:161" x14ac:dyDescent="0.2">
      <c r="D24" s="101" t="s">
        <v>532</v>
      </c>
      <c r="U24" s="100"/>
    </row>
    <row r="25" spans="1:161" x14ac:dyDescent="0.2">
      <c r="D25" s="101" t="s">
        <v>534</v>
      </c>
      <c r="U25" s="100"/>
    </row>
  </sheetData>
  <mergeCells count="81">
    <mergeCell ref="BX18:CP18"/>
    <mergeCell ref="CQ18:DH18"/>
    <mergeCell ref="DI18:DX18"/>
    <mergeCell ref="DY18:EN18"/>
    <mergeCell ref="EO18:FE18"/>
    <mergeCell ref="A18:F18"/>
    <mergeCell ref="G18:X18"/>
    <mergeCell ref="Y18:AN18"/>
    <mergeCell ref="AO18:BE18"/>
    <mergeCell ref="BF18:BW18"/>
    <mergeCell ref="A9:FE9"/>
    <mergeCell ref="A1:FE1"/>
    <mergeCell ref="A3:FE3"/>
    <mergeCell ref="X5:FE5"/>
    <mergeCell ref="A7:AO7"/>
    <mergeCell ref="AP7:FE7"/>
    <mergeCell ref="A11:F13"/>
    <mergeCell ref="G11:X13"/>
    <mergeCell ref="Y11:AN13"/>
    <mergeCell ref="AO11:DH11"/>
    <mergeCell ref="DI11:DX13"/>
    <mergeCell ref="EO11:FE13"/>
    <mergeCell ref="AO12:BE13"/>
    <mergeCell ref="BF12:DH12"/>
    <mergeCell ref="BF13:BW13"/>
    <mergeCell ref="BX13:CP13"/>
    <mergeCell ref="CQ13:DH13"/>
    <mergeCell ref="DY11:EN13"/>
    <mergeCell ref="CQ14:DH14"/>
    <mergeCell ref="DI14:DX14"/>
    <mergeCell ref="DY14:EN14"/>
    <mergeCell ref="EO14:FE14"/>
    <mergeCell ref="A15:F15"/>
    <mergeCell ref="G15:X15"/>
    <mergeCell ref="Y15:AN15"/>
    <mergeCell ref="AO15:BE15"/>
    <mergeCell ref="BF15:BW15"/>
    <mergeCell ref="BX15:CP15"/>
    <mergeCell ref="A14:F14"/>
    <mergeCell ref="G14:X14"/>
    <mergeCell ref="Y14:AN14"/>
    <mergeCell ref="AO14:BE14"/>
    <mergeCell ref="BF14:BW14"/>
    <mergeCell ref="BX14:CP14"/>
    <mergeCell ref="A16:F16"/>
    <mergeCell ref="G16:X16"/>
    <mergeCell ref="Y16:AN16"/>
    <mergeCell ref="AO16:BE16"/>
    <mergeCell ref="BF16:BW16"/>
    <mergeCell ref="BX17:CP17"/>
    <mergeCell ref="CQ15:DH15"/>
    <mergeCell ref="DI15:DX15"/>
    <mergeCell ref="DY15:EN15"/>
    <mergeCell ref="EO15:FE15"/>
    <mergeCell ref="BX16:CP16"/>
    <mergeCell ref="CQ17:DH17"/>
    <mergeCell ref="DI17:DX17"/>
    <mergeCell ref="DY17:EN17"/>
    <mergeCell ref="EO17:FE17"/>
    <mergeCell ref="CQ16:DH16"/>
    <mergeCell ref="DI16:DX16"/>
    <mergeCell ref="DY16:EN16"/>
    <mergeCell ref="EO16:FE16"/>
    <mergeCell ref="A17:F17"/>
    <mergeCell ref="G17:X17"/>
    <mergeCell ref="Y17:AN17"/>
    <mergeCell ref="AO17:BE17"/>
    <mergeCell ref="BF17:BW17"/>
    <mergeCell ref="EO19:FE19"/>
    <mergeCell ref="AG21:BX21"/>
    <mergeCell ref="EQ21:FE21"/>
    <mergeCell ref="A19:X19"/>
    <mergeCell ref="Y19:AN19"/>
    <mergeCell ref="AO19:BE19"/>
    <mergeCell ref="BF19:BW19"/>
    <mergeCell ref="BX19:CP19"/>
    <mergeCell ref="AG22:BX22"/>
    <mergeCell ref="AG23:BW23"/>
    <mergeCell ref="CQ19:DH19"/>
    <mergeCell ref="DI19:DX19"/>
    <mergeCell ref="DY19:EN19"/>
  </mergeCells>
  <pageMargins left="0.59055118110236227" right="0.51181102362204722" top="0.78740157480314965" bottom="0.39370078740157483" header="0.19685039370078741" footer="0.19685039370078741"/>
  <pageSetup paperSize="9" scale="77" orientation="landscape" r:id="rId1"/>
  <headerFooter scaleWithDoc="0" alignWithMargins="0"/>
  <colBreaks count="1" manualBreakCount="1">
    <brk id="161"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34"/>
  <sheetViews>
    <sheetView view="pageBreakPreview" topLeftCell="A13" zoomScale="91" zoomScaleNormal="145" zoomScaleSheetLayoutView="91" workbookViewId="0">
      <selection activeCell="AD30" sqref="AD30"/>
    </sheetView>
  </sheetViews>
  <sheetFormatPr defaultColWidth="0.85546875" defaultRowHeight="15" x14ac:dyDescent="0.25"/>
  <cols>
    <col min="1" max="20" width="0.85546875" style="2"/>
    <col min="21" max="21" width="4" style="2" customWidth="1"/>
    <col min="22" max="29" width="0.85546875" style="2"/>
    <col min="30" max="30" width="10" style="2" bestFit="1" customWidth="1"/>
    <col min="31" max="74" width="0.85546875" style="2"/>
    <col min="75" max="75" width="9.28515625" style="2" customWidth="1"/>
    <col min="76" max="106" width="0.85546875" style="2"/>
    <col min="107" max="107" width="0.85546875" style="2" customWidth="1"/>
    <col min="108" max="113" width="0.85546875" style="2"/>
    <col min="114" max="114" width="18.85546875" style="2" customWidth="1"/>
    <col min="115" max="16384" width="0.85546875" style="2"/>
  </cols>
  <sheetData>
    <row r="1" spans="1:106" ht="3" customHeight="1" x14ac:dyDescent="0.25"/>
    <row r="2" spans="1:106" ht="12" customHeight="1" x14ac:dyDescent="0.25"/>
    <row r="3" spans="1:106" s="99" customFormat="1" ht="41.25" customHeight="1" x14ac:dyDescent="0.2">
      <c r="A3" s="342" t="s">
        <v>39</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row>
    <row r="4" spans="1:106" s="99" customFormat="1" ht="17.25" customHeight="1" x14ac:dyDescent="0.2">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row>
    <row r="5" spans="1:106" s="99" customFormat="1" ht="15.75" customHeight="1" x14ac:dyDescent="0.2">
      <c r="A5" s="102"/>
      <c r="B5" s="102"/>
      <c r="C5" s="102"/>
      <c r="D5" s="102"/>
      <c r="E5" s="102"/>
      <c r="F5" s="102"/>
      <c r="G5" s="102"/>
      <c r="H5" s="102"/>
      <c r="I5" s="342" t="s">
        <v>201</v>
      </c>
      <c r="J5" s="342"/>
      <c r="K5" s="342"/>
      <c r="L5" s="342"/>
      <c r="M5" s="342"/>
      <c r="N5" s="342"/>
      <c r="O5" s="342"/>
      <c r="P5" s="342"/>
      <c r="Q5" s="342"/>
      <c r="R5" s="342"/>
      <c r="S5" s="342"/>
      <c r="T5" s="342"/>
      <c r="U5" s="342"/>
      <c r="V5" s="342"/>
      <c r="W5" s="342"/>
      <c r="X5" s="102"/>
      <c r="Y5" s="102"/>
      <c r="Z5" s="304" t="s">
        <v>104</v>
      </c>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5"/>
      <c r="CZ5" s="305"/>
      <c r="DA5" s="306"/>
      <c r="DB5" s="102"/>
    </row>
    <row r="6" spans="1:106" s="28" customFormat="1" ht="6.75" customHeight="1" x14ac:dyDescent="0.2">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row>
    <row r="7" spans="1:106" s="99" customFormat="1" ht="34.5" customHeight="1" x14ac:dyDescent="0.2">
      <c r="A7" s="102"/>
      <c r="B7" s="102"/>
      <c r="C7" s="102"/>
      <c r="D7" s="102"/>
      <c r="E7" s="102"/>
      <c r="F7" s="342" t="s">
        <v>126</v>
      </c>
      <c r="G7" s="342"/>
      <c r="H7" s="342"/>
      <c r="I7" s="342"/>
      <c r="J7" s="342"/>
      <c r="K7" s="342"/>
      <c r="L7" s="342"/>
      <c r="M7" s="342"/>
      <c r="N7" s="342"/>
      <c r="O7" s="342"/>
      <c r="P7" s="342"/>
      <c r="Q7" s="342"/>
      <c r="R7" s="342"/>
      <c r="S7" s="342"/>
      <c r="T7" s="342"/>
      <c r="U7" s="342"/>
      <c r="V7" s="342"/>
      <c r="W7" s="342"/>
      <c r="X7" s="102"/>
      <c r="Y7" s="102"/>
      <c r="Z7" s="304" t="s">
        <v>130</v>
      </c>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5"/>
      <c r="CZ7" s="305"/>
      <c r="DA7" s="306"/>
      <c r="DB7" s="102"/>
    </row>
    <row r="8" spans="1:106" ht="10.5" customHeight="1" x14ac:dyDescent="0.25"/>
    <row r="9" spans="1:106" ht="69.75" customHeight="1" x14ac:dyDescent="0.25">
      <c r="A9" s="211" t="s">
        <v>13</v>
      </c>
      <c r="B9" s="212"/>
      <c r="C9" s="212"/>
      <c r="D9" s="212"/>
      <c r="E9" s="212"/>
      <c r="F9" s="213"/>
      <c r="G9" s="211" t="s">
        <v>91</v>
      </c>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3"/>
      <c r="BW9" s="97" t="s">
        <v>108</v>
      </c>
      <c r="BX9" s="211" t="s">
        <v>41</v>
      </c>
      <c r="BY9" s="212"/>
      <c r="BZ9" s="212"/>
      <c r="CA9" s="212"/>
      <c r="CB9" s="212"/>
      <c r="CC9" s="212"/>
      <c r="CD9" s="212"/>
      <c r="CE9" s="212"/>
      <c r="CF9" s="212"/>
      <c r="CG9" s="212"/>
      <c r="CH9" s="212"/>
      <c r="CI9" s="212"/>
      <c r="CJ9" s="212"/>
      <c r="CK9" s="212"/>
      <c r="CL9" s="212"/>
      <c r="CM9" s="213"/>
      <c r="CN9" s="211" t="s">
        <v>40</v>
      </c>
      <c r="CO9" s="212"/>
      <c r="CP9" s="212"/>
      <c r="CQ9" s="212"/>
      <c r="CR9" s="212"/>
      <c r="CS9" s="212"/>
      <c r="CT9" s="212"/>
      <c r="CU9" s="212"/>
      <c r="CV9" s="212"/>
      <c r="CW9" s="212"/>
      <c r="CX9" s="212"/>
      <c r="CY9" s="212"/>
      <c r="CZ9" s="212"/>
      <c r="DA9" s="212"/>
      <c r="DB9" s="213"/>
    </row>
    <row r="10" spans="1:106" s="101" customFormat="1" ht="12.75" x14ac:dyDescent="0.2">
      <c r="A10" s="221">
        <v>1</v>
      </c>
      <c r="B10" s="221"/>
      <c r="C10" s="221"/>
      <c r="D10" s="221"/>
      <c r="E10" s="221"/>
      <c r="F10" s="221"/>
      <c r="G10" s="221">
        <v>2</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98"/>
      <c r="BX10" s="221">
        <v>3</v>
      </c>
      <c r="BY10" s="221"/>
      <c r="BZ10" s="221"/>
      <c r="CA10" s="221"/>
      <c r="CB10" s="221"/>
      <c r="CC10" s="221"/>
      <c r="CD10" s="221"/>
      <c r="CE10" s="221"/>
      <c r="CF10" s="221"/>
      <c r="CG10" s="221"/>
      <c r="CH10" s="221"/>
      <c r="CI10" s="221"/>
      <c r="CJ10" s="221"/>
      <c r="CK10" s="221"/>
      <c r="CL10" s="221"/>
      <c r="CM10" s="221"/>
      <c r="CN10" s="221">
        <v>4</v>
      </c>
      <c r="CO10" s="221"/>
      <c r="CP10" s="221"/>
      <c r="CQ10" s="221"/>
      <c r="CR10" s="221"/>
      <c r="CS10" s="221"/>
      <c r="CT10" s="221"/>
      <c r="CU10" s="221"/>
      <c r="CV10" s="221"/>
      <c r="CW10" s="221"/>
      <c r="CX10" s="221"/>
      <c r="CY10" s="221"/>
      <c r="CZ10" s="221"/>
      <c r="DA10" s="221"/>
      <c r="DB10" s="221"/>
    </row>
    <row r="11" spans="1:106" s="99" customFormat="1" ht="27.75" customHeight="1" x14ac:dyDescent="0.2">
      <c r="A11" s="293" t="s">
        <v>42</v>
      </c>
      <c r="B11" s="293"/>
      <c r="C11" s="293"/>
      <c r="D11" s="293"/>
      <c r="E11" s="293"/>
      <c r="F11" s="293"/>
      <c r="G11" s="35"/>
      <c r="H11" s="313" t="s">
        <v>53</v>
      </c>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4"/>
      <c r="BW11" s="36" t="s">
        <v>23</v>
      </c>
      <c r="BX11" s="279" t="s">
        <v>23</v>
      </c>
      <c r="BY11" s="279"/>
      <c r="BZ11" s="279"/>
      <c r="CA11" s="279"/>
      <c r="CB11" s="279"/>
      <c r="CC11" s="279"/>
      <c r="CD11" s="279"/>
      <c r="CE11" s="279"/>
      <c r="CF11" s="279"/>
      <c r="CG11" s="279"/>
      <c r="CH11" s="279"/>
      <c r="CI11" s="279"/>
      <c r="CJ11" s="279"/>
      <c r="CK11" s="279"/>
      <c r="CL11" s="279"/>
      <c r="CM11" s="279"/>
      <c r="CN11" s="275">
        <f>SUM(CN12:DB15)</f>
        <v>0</v>
      </c>
      <c r="CO11" s="275"/>
      <c r="CP11" s="275"/>
      <c r="CQ11" s="275"/>
      <c r="CR11" s="275"/>
      <c r="CS11" s="275"/>
      <c r="CT11" s="275"/>
      <c r="CU11" s="275"/>
      <c r="CV11" s="275"/>
      <c r="CW11" s="275"/>
      <c r="CX11" s="275"/>
      <c r="CY11" s="275"/>
      <c r="CZ11" s="275"/>
      <c r="DA11" s="275"/>
      <c r="DB11" s="275"/>
    </row>
    <row r="12" spans="1:106" s="101" customFormat="1" ht="12.75" x14ac:dyDescent="0.2">
      <c r="A12" s="318" t="s">
        <v>43</v>
      </c>
      <c r="B12" s="319"/>
      <c r="C12" s="319"/>
      <c r="D12" s="319"/>
      <c r="E12" s="319"/>
      <c r="F12" s="320"/>
      <c r="G12" s="11"/>
      <c r="H12" s="324" t="s">
        <v>15</v>
      </c>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5"/>
      <c r="BW12" s="19"/>
      <c r="BX12" s="330">
        <f>'5ФОТ кл рук'!EO19</f>
        <v>0</v>
      </c>
      <c r="BY12" s="331"/>
      <c r="BZ12" s="331"/>
      <c r="CA12" s="331"/>
      <c r="CB12" s="331"/>
      <c r="CC12" s="331"/>
      <c r="CD12" s="331"/>
      <c r="CE12" s="331"/>
      <c r="CF12" s="331"/>
      <c r="CG12" s="331"/>
      <c r="CH12" s="331"/>
      <c r="CI12" s="331"/>
      <c r="CJ12" s="331"/>
      <c r="CK12" s="331"/>
      <c r="CL12" s="331"/>
      <c r="CM12" s="332"/>
      <c r="CN12" s="336">
        <f>BW13*BX12</f>
        <v>0</v>
      </c>
      <c r="CO12" s="337"/>
      <c r="CP12" s="337"/>
      <c r="CQ12" s="337"/>
      <c r="CR12" s="337"/>
      <c r="CS12" s="337"/>
      <c r="CT12" s="337"/>
      <c r="CU12" s="337"/>
      <c r="CV12" s="337"/>
      <c r="CW12" s="337"/>
      <c r="CX12" s="337"/>
      <c r="CY12" s="337"/>
      <c r="CZ12" s="337"/>
      <c r="DA12" s="337"/>
      <c r="DB12" s="338"/>
    </row>
    <row r="13" spans="1:106" s="101" customFormat="1" ht="12.75" x14ac:dyDescent="0.2">
      <c r="A13" s="321"/>
      <c r="B13" s="322"/>
      <c r="C13" s="322"/>
      <c r="D13" s="322"/>
      <c r="E13" s="322"/>
      <c r="F13" s="323"/>
      <c r="G13" s="10"/>
      <c r="H13" s="316" t="s">
        <v>54</v>
      </c>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7"/>
      <c r="BW13" s="20">
        <v>0.22</v>
      </c>
      <c r="BX13" s="333"/>
      <c r="BY13" s="334"/>
      <c r="BZ13" s="334"/>
      <c r="CA13" s="334"/>
      <c r="CB13" s="334"/>
      <c r="CC13" s="334"/>
      <c r="CD13" s="334"/>
      <c r="CE13" s="334"/>
      <c r="CF13" s="334"/>
      <c r="CG13" s="334"/>
      <c r="CH13" s="334"/>
      <c r="CI13" s="334"/>
      <c r="CJ13" s="334"/>
      <c r="CK13" s="334"/>
      <c r="CL13" s="334"/>
      <c r="CM13" s="335"/>
      <c r="CN13" s="339"/>
      <c r="CO13" s="340"/>
      <c r="CP13" s="340"/>
      <c r="CQ13" s="340"/>
      <c r="CR13" s="340"/>
      <c r="CS13" s="340"/>
      <c r="CT13" s="340"/>
      <c r="CU13" s="340"/>
      <c r="CV13" s="340"/>
      <c r="CW13" s="340"/>
      <c r="CX13" s="340"/>
      <c r="CY13" s="340"/>
      <c r="CZ13" s="340"/>
      <c r="DA13" s="340"/>
      <c r="DB13" s="341"/>
    </row>
    <row r="14" spans="1:106" s="101" customFormat="1" ht="13.5" customHeight="1" x14ac:dyDescent="0.2">
      <c r="A14" s="310" t="s">
        <v>44</v>
      </c>
      <c r="B14" s="310"/>
      <c r="C14" s="310"/>
      <c r="D14" s="310"/>
      <c r="E14" s="310"/>
      <c r="F14" s="310"/>
      <c r="G14" s="9"/>
      <c r="H14" s="311" t="s">
        <v>55</v>
      </c>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2"/>
      <c r="BW14" s="18">
        <v>0.1</v>
      </c>
      <c r="BX14" s="303"/>
      <c r="BY14" s="303"/>
      <c r="BZ14" s="303"/>
      <c r="CA14" s="303"/>
      <c r="CB14" s="303"/>
      <c r="CC14" s="303"/>
      <c r="CD14" s="303"/>
      <c r="CE14" s="303"/>
      <c r="CF14" s="303"/>
      <c r="CG14" s="303"/>
      <c r="CH14" s="303"/>
      <c r="CI14" s="303"/>
      <c r="CJ14" s="303"/>
      <c r="CK14" s="303"/>
      <c r="CL14" s="303"/>
      <c r="CM14" s="303"/>
      <c r="CN14" s="307">
        <f>BW14*BX14</f>
        <v>0</v>
      </c>
      <c r="CO14" s="308"/>
      <c r="CP14" s="308"/>
      <c r="CQ14" s="308"/>
      <c r="CR14" s="308"/>
      <c r="CS14" s="308"/>
      <c r="CT14" s="308"/>
      <c r="CU14" s="308"/>
      <c r="CV14" s="308"/>
      <c r="CW14" s="308"/>
      <c r="CX14" s="308"/>
      <c r="CY14" s="308"/>
      <c r="CZ14" s="308"/>
      <c r="DA14" s="308"/>
      <c r="DB14" s="309"/>
    </row>
    <row r="15" spans="1:106" s="101" customFormat="1" ht="26.25" customHeight="1" x14ac:dyDescent="0.2">
      <c r="A15" s="310" t="s">
        <v>45</v>
      </c>
      <c r="B15" s="310"/>
      <c r="C15" s="310"/>
      <c r="D15" s="310"/>
      <c r="E15" s="310"/>
      <c r="F15" s="310"/>
      <c r="G15" s="9"/>
      <c r="H15" s="311" t="s">
        <v>56</v>
      </c>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2"/>
      <c r="BW15" s="48"/>
      <c r="BX15" s="303"/>
      <c r="BY15" s="303"/>
      <c r="BZ15" s="303"/>
      <c r="CA15" s="303"/>
      <c r="CB15" s="303"/>
      <c r="CC15" s="303"/>
      <c r="CD15" s="303"/>
      <c r="CE15" s="303"/>
      <c r="CF15" s="303"/>
      <c r="CG15" s="303"/>
      <c r="CH15" s="303"/>
      <c r="CI15" s="303"/>
      <c r="CJ15" s="303"/>
      <c r="CK15" s="303"/>
      <c r="CL15" s="303"/>
      <c r="CM15" s="303"/>
      <c r="CN15" s="307">
        <f>BW15*BX15</f>
        <v>0</v>
      </c>
      <c r="CO15" s="308"/>
      <c r="CP15" s="308"/>
      <c r="CQ15" s="308"/>
      <c r="CR15" s="308"/>
      <c r="CS15" s="308"/>
      <c r="CT15" s="308"/>
      <c r="CU15" s="308"/>
      <c r="CV15" s="308"/>
      <c r="CW15" s="308"/>
      <c r="CX15" s="308"/>
      <c r="CY15" s="308"/>
      <c r="CZ15" s="308"/>
      <c r="DA15" s="308"/>
      <c r="DB15" s="309"/>
    </row>
    <row r="16" spans="1:106" s="37" customFormat="1" ht="26.25" customHeight="1" x14ac:dyDescent="0.2">
      <c r="A16" s="293" t="s">
        <v>46</v>
      </c>
      <c r="B16" s="293"/>
      <c r="C16" s="293"/>
      <c r="D16" s="293"/>
      <c r="E16" s="293"/>
      <c r="F16" s="293"/>
      <c r="G16" s="35"/>
      <c r="H16" s="313" t="s">
        <v>57</v>
      </c>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4"/>
      <c r="BW16" s="36" t="s">
        <v>23</v>
      </c>
      <c r="BX16" s="315" t="s">
        <v>23</v>
      </c>
      <c r="BY16" s="315"/>
      <c r="BZ16" s="315"/>
      <c r="CA16" s="315"/>
      <c r="CB16" s="315"/>
      <c r="CC16" s="315"/>
      <c r="CD16" s="315"/>
      <c r="CE16" s="315"/>
      <c r="CF16" s="315"/>
      <c r="CG16" s="315"/>
      <c r="CH16" s="315"/>
      <c r="CI16" s="315"/>
      <c r="CJ16" s="315"/>
      <c r="CK16" s="315"/>
      <c r="CL16" s="315"/>
      <c r="CM16" s="315"/>
      <c r="CN16" s="275">
        <f>SUM(CN17:DB22)</f>
        <v>0</v>
      </c>
      <c r="CO16" s="275"/>
      <c r="CP16" s="275"/>
      <c r="CQ16" s="275"/>
      <c r="CR16" s="275"/>
      <c r="CS16" s="275"/>
      <c r="CT16" s="275"/>
      <c r="CU16" s="275"/>
      <c r="CV16" s="275"/>
      <c r="CW16" s="275"/>
      <c r="CX16" s="275"/>
      <c r="CY16" s="275"/>
      <c r="CZ16" s="275"/>
      <c r="DA16" s="275"/>
      <c r="DB16" s="275"/>
    </row>
    <row r="17" spans="1:114" s="101" customFormat="1" ht="12.75" x14ac:dyDescent="0.2">
      <c r="A17" s="318" t="s">
        <v>47</v>
      </c>
      <c r="B17" s="319"/>
      <c r="C17" s="319"/>
      <c r="D17" s="319"/>
      <c r="E17" s="319"/>
      <c r="F17" s="320"/>
      <c r="G17" s="11"/>
      <c r="H17" s="324" t="s">
        <v>15</v>
      </c>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5"/>
      <c r="BW17" s="19"/>
      <c r="BX17" s="330">
        <f>BX12</f>
        <v>0</v>
      </c>
      <c r="BY17" s="331"/>
      <c r="BZ17" s="331"/>
      <c r="CA17" s="331"/>
      <c r="CB17" s="331"/>
      <c r="CC17" s="331"/>
      <c r="CD17" s="331"/>
      <c r="CE17" s="331"/>
      <c r="CF17" s="331"/>
      <c r="CG17" s="331"/>
      <c r="CH17" s="331"/>
      <c r="CI17" s="331"/>
      <c r="CJ17" s="331"/>
      <c r="CK17" s="331"/>
      <c r="CL17" s="331"/>
      <c r="CM17" s="332"/>
      <c r="CN17" s="336">
        <f>BW18*BX17</f>
        <v>0</v>
      </c>
      <c r="CO17" s="337"/>
      <c r="CP17" s="337"/>
      <c r="CQ17" s="337"/>
      <c r="CR17" s="337"/>
      <c r="CS17" s="337"/>
      <c r="CT17" s="337"/>
      <c r="CU17" s="337"/>
      <c r="CV17" s="337"/>
      <c r="CW17" s="337"/>
      <c r="CX17" s="337"/>
      <c r="CY17" s="337"/>
      <c r="CZ17" s="337"/>
      <c r="DA17" s="337"/>
      <c r="DB17" s="338"/>
    </row>
    <row r="18" spans="1:114" s="101" customFormat="1" ht="25.5" customHeight="1" x14ac:dyDescent="0.2">
      <c r="A18" s="321"/>
      <c r="B18" s="322"/>
      <c r="C18" s="322"/>
      <c r="D18" s="322"/>
      <c r="E18" s="322"/>
      <c r="F18" s="323"/>
      <c r="G18" s="10"/>
      <c r="H18" s="316" t="s">
        <v>58</v>
      </c>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7"/>
      <c r="BW18" s="20">
        <v>2.9000000000000001E-2</v>
      </c>
      <c r="BX18" s="333"/>
      <c r="BY18" s="334"/>
      <c r="BZ18" s="334"/>
      <c r="CA18" s="334"/>
      <c r="CB18" s="334"/>
      <c r="CC18" s="334"/>
      <c r="CD18" s="334"/>
      <c r="CE18" s="334"/>
      <c r="CF18" s="334"/>
      <c r="CG18" s="334"/>
      <c r="CH18" s="334"/>
      <c r="CI18" s="334"/>
      <c r="CJ18" s="334"/>
      <c r="CK18" s="334"/>
      <c r="CL18" s="334"/>
      <c r="CM18" s="335"/>
      <c r="CN18" s="339"/>
      <c r="CO18" s="340"/>
      <c r="CP18" s="340"/>
      <c r="CQ18" s="340"/>
      <c r="CR18" s="340"/>
      <c r="CS18" s="340"/>
      <c r="CT18" s="340"/>
      <c r="CU18" s="340"/>
      <c r="CV18" s="340"/>
      <c r="CW18" s="340"/>
      <c r="CX18" s="340"/>
      <c r="CY18" s="340"/>
      <c r="CZ18" s="340"/>
      <c r="DA18" s="340"/>
      <c r="DB18" s="341"/>
    </row>
    <row r="19" spans="1:114" s="101" customFormat="1" ht="26.25" customHeight="1" x14ac:dyDescent="0.2">
      <c r="A19" s="310" t="s">
        <v>48</v>
      </c>
      <c r="B19" s="310"/>
      <c r="C19" s="310"/>
      <c r="D19" s="310"/>
      <c r="E19" s="310"/>
      <c r="F19" s="310"/>
      <c r="G19" s="9"/>
      <c r="H19" s="311" t="s">
        <v>59</v>
      </c>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2"/>
      <c r="BW19" s="18">
        <v>0</v>
      </c>
      <c r="BX19" s="303"/>
      <c r="BY19" s="303"/>
      <c r="BZ19" s="303"/>
      <c r="CA19" s="303"/>
      <c r="CB19" s="303"/>
      <c r="CC19" s="303"/>
      <c r="CD19" s="303"/>
      <c r="CE19" s="303"/>
      <c r="CF19" s="303"/>
      <c r="CG19" s="303"/>
      <c r="CH19" s="303"/>
      <c r="CI19" s="303"/>
      <c r="CJ19" s="303"/>
      <c r="CK19" s="303"/>
      <c r="CL19" s="303"/>
      <c r="CM19" s="303"/>
      <c r="CN19" s="275">
        <f>BW19*BX19</f>
        <v>0</v>
      </c>
      <c r="CO19" s="275"/>
      <c r="CP19" s="275"/>
      <c r="CQ19" s="275"/>
      <c r="CR19" s="275"/>
      <c r="CS19" s="275"/>
      <c r="CT19" s="275"/>
      <c r="CU19" s="275"/>
      <c r="CV19" s="275"/>
      <c r="CW19" s="275"/>
      <c r="CX19" s="275"/>
      <c r="CY19" s="275"/>
      <c r="CZ19" s="275"/>
      <c r="DA19" s="275"/>
      <c r="DB19" s="275"/>
    </row>
    <row r="20" spans="1:114" s="101" customFormat="1" ht="27" customHeight="1" x14ac:dyDescent="0.2">
      <c r="A20" s="310" t="s">
        <v>49</v>
      </c>
      <c r="B20" s="310"/>
      <c r="C20" s="310"/>
      <c r="D20" s="310"/>
      <c r="E20" s="310"/>
      <c r="F20" s="310"/>
      <c r="G20" s="9"/>
      <c r="H20" s="311" t="s">
        <v>60</v>
      </c>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2"/>
      <c r="BW20" s="18">
        <v>2E-3</v>
      </c>
      <c r="BX20" s="303">
        <f>BX12</f>
        <v>0</v>
      </c>
      <c r="BY20" s="303"/>
      <c r="BZ20" s="303"/>
      <c r="CA20" s="303"/>
      <c r="CB20" s="303"/>
      <c r="CC20" s="303"/>
      <c r="CD20" s="303"/>
      <c r="CE20" s="303"/>
      <c r="CF20" s="303"/>
      <c r="CG20" s="303"/>
      <c r="CH20" s="303"/>
      <c r="CI20" s="303"/>
      <c r="CJ20" s="303"/>
      <c r="CK20" s="303"/>
      <c r="CL20" s="303"/>
      <c r="CM20" s="303"/>
      <c r="CN20" s="275">
        <f>BW20*BX20</f>
        <v>0</v>
      </c>
      <c r="CO20" s="275"/>
      <c r="CP20" s="275"/>
      <c r="CQ20" s="275"/>
      <c r="CR20" s="275"/>
      <c r="CS20" s="275"/>
      <c r="CT20" s="275"/>
      <c r="CU20" s="275"/>
      <c r="CV20" s="275"/>
      <c r="CW20" s="275"/>
      <c r="CX20" s="275"/>
      <c r="CY20" s="275"/>
      <c r="CZ20" s="275"/>
      <c r="DA20" s="275"/>
      <c r="DB20" s="275"/>
    </row>
    <row r="21" spans="1:114" s="101" customFormat="1" ht="27" customHeight="1" x14ac:dyDescent="0.2">
      <c r="A21" s="310" t="s">
        <v>50</v>
      </c>
      <c r="B21" s="310"/>
      <c r="C21" s="310"/>
      <c r="D21" s="310"/>
      <c r="E21" s="310"/>
      <c r="F21" s="310"/>
      <c r="G21" s="9"/>
      <c r="H21" s="311" t="s">
        <v>61</v>
      </c>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2"/>
      <c r="BW21" s="23"/>
      <c r="BX21" s="303"/>
      <c r="BY21" s="303"/>
      <c r="BZ21" s="303"/>
      <c r="CA21" s="303"/>
      <c r="CB21" s="303"/>
      <c r="CC21" s="303"/>
      <c r="CD21" s="303"/>
      <c r="CE21" s="303"/>
      <c r="CF21" s="303"/>
      <c r="CG21" s="303"/>
      <c r="CH21" s="303"/>
      <c r="CI21" s="303"/>
      <c r="CJ21" s="303"/>
      <c r="CK21" s="303"/>
      <c r="CL21" s="303"/>
      <c r="CM21" s="303"/>
      <c r="CN21" s="275">
        <f>BW21*BX21</f>
        <v>0</v>
      </c>
      <c r="CO21" s="275"/>
      <c r="CP21" s="275"/>
      <c r="CQ21" s="275"/>
      <c r="CR21" s="275"/>
      <c r="CS21" s="275"/>
      <c r="CT21" s="275"/>
      <c r="CU21" s="275"/>
      <c r="CV21" s="275"/>
      <c r="CW21" s="275"/>
      <c r="CX21" s="275"/>
      <c r="CY21" s="275"/>
      <c r="CZ21" s="275"/>
      <c r="DA21" s="275"/>
      <c r="DB21" s="275"/>
    </row>
    <row r="22" spans="1:114" s="101" customFormat="1" ht="27" customHeight="1" x14ac:dyDescent="0.2">
      <c r="A22" s="310" t="s">
        <v>51</v>
      </c>
      <c r="B22" s="310"/>
      <c r="C22" s="310"/>
      <c r="D22" s="310"/>
      <c r="E22" s="310"/>
      <c r="F22" s="310"/>
      <c r="G22" s="9"/>
      <c r="H22" s="311" t="s">
        <v>61</v>
      </c>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2"/>
      <c r="BW22" s="23"/>
      <c r="BX22" s="303"/>
      <c r="BY22" s="303"/>
      <c r="BZ22" s="303"/>
      <c r="CA22" s="303"/>
      <c r="CB22" s="303"/>
      <c r="CC22" s="303"/>
      <c r="CD22" s="303"/>
      <c r="CE22" s="303"/>
      <c r="CF22" s="303"/>
      <c r="CG22" s="303"/>
      <c r="CH22" s="303"/>
      <c r="CI22" s="303"/>
      <c r="CJ22" s="303"/>
      <c r="CK22" s="303"/>
      <c r="CL22" s="303"/>
      <c r="CM22" s="303"/>
      <c r="CN22" s="275">
        <f>BW22*BX22</f>
        <v>0</v>
      </c>
      <c r="CO22" s="275"/>
      <c r="CP22" s="275"/>
      <c r="CQ22" s="275"/>
      <c r="CR22" s="275"/>
      <c r="CS22" s="275"/>
      <c r="CT22" s="275"/>
      <c r="CU22" s="275"/>
      <c r="CV22" s="275"/>
      <c r="CW22" s="275"/>
      <c r="CX22" s="275"/>
      <c r="CY22" s="275"/>
      <c r="CZ22" s="275"/>
      <c r="DA22" s="275"/>
      <c r="DB22" s="275"/>
    </row>
    <row r="23" spans="1:114" s="37" customFormat="1" ht="26.25" customHeight="1" x14ac:dyDescent="0.2">
      <c r="A23" s="293" t="s">
        <v>52</v>
      </c>
      <c r="B23" s="293"/>
      <c r="C23" s="293"/>
      <c r="D23" s="293"/>
      <c r="E23" s="293"/>
      <c r="F23" s="293"/>
      <c r="G23" s="35"/>
      <c r="H23" s="313" t="s">
        <v>62</v>
      </c>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4"/>
      <c r="BW23" s="36">
        <v>5.0999999999999997E-2</v>
      </c>
      <c r="BX23" s="328">
        <f>BX12</f>
        <v>0</v>
      </c>
      <c r="BY23" s="328"/>
      <c r="BZ23" s="328"/>
      <c r="CA23" s="328"/>
      <c r="CB23" s="328"/>
      <c r="CC23" s="328"/>
      <c r="CD23" s="328"/>
      <c r="CE23" s="328"/>
      <c r="CF23" s="328"/>
      <c r="CG23" s="328"/>
      <c r="CH23" s="328"/>
      <c r="CI23" s="328"/>
      <c r="CJ23" s="328"/>
      <c r="CK23" s="328"/>
      <c r="CL23" s="328"/>
      <c r="CM23" s="328"/>
      <c r="CN23" s="275">
        <f>BW23*BX23</f>
        <v>0</v>
      </c>
      <c r="CO23" s="275"/>
      <c r="CP23" s="275"/>
      <c r="CQ23" s="275"/>
      <c r="CR23" s="275"/>
      <c r="CS23" s="275"/>
      <c r="CT23" s="275"/>
      <c r="CU23" s="275"/>
      <c r="CV23" s="275"/>
      <c r="CW23" s="275"/>
      <c r="CX23" s="275"/>
      <c r="CY23" s="275"/>
      <c r="CZ23" s="275"/>
      <c r="DA23" s="275"/>
      <c r="DB23" s="275"/>
    </row>
    <row r="24" spans="1:114" s="101" customFormat="1" ht="13.5" customHeight="1" x14ac:dyDescent="0.2">
      <c r="A24" s="293"/>
      <c r="B24" s="293"/>
      <c r="C24" s="293"/>
      <c r="D24" s="293"/>
      <c r="E24" s="293"/>
      <c r="F24" s="293"/>
      <c r="G24" s="329" t="s">
        <v>22</v>
      </c>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6"/>
      <c r="BW24" s="24" t="s">
        <v>23</v>
      </c>
      <c r="BX24" s="279" t="s">
        <v>23</v>
      </c>
      <c r="BY24" s="279"/>
      <c r="BZ24" s="279"/>
      <c r="CA24" s="279"/>
      <c r="CB24" s="279"/>
      <c r="CC24" s="279"/>
      <c r="CD24" s="279"/>
      <c r="CE24" s="279"/>
      <c r="CF24" s="279"/>
      <c r="CG24" s="279"/>
      <c r="CH24" s="279"/>
      <c r="CI24" s="279"/>
      <c r="CJ24" s="279"/>
      <c r="CK24" s="279"/>
      <c r="CL24" s="279"/>
      <c r="CM24" s="279"/>
      <c r="CN24" s="275">
        <f>CN23+CN16+CN11</f>
        <v>0</v>
      </c>
      <c r="CO24" s="275"/>
      <c r="CP24" s="275"/>
      <c r="CQ24" s="275"/>
      <c r="CR24" s="275"/>
      <c r="CS24" s="275"/>
      <c r="CT24" s="275"/>
      <c r="CU24" s="275"/>
      <c r="CV24" s="275"/>
      <c r="CW24" s="275"/>
      <c r="CX24" s="275"/>
      <c r="CY24" s="275"/>
      <c r="CZ24" s="275"/>
      <c r="DA24" s="275"/>
      <c r="DB24" s="275"/>
    </row>
    <row r="25" spans="1:114" ht="3" customHeight="1" x14ac:dyDescent="0.25"/>
    <row r="26" spans="1:114" s="8" customFormat="1" ht="48" customHeight="1" x14ac:dyDescent="0.2">
      <c r="A26" s="326" t="s">
        <v>99</v>
      </c>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c r="CP26" s="327"/>
      <c r="CQ26" s="327"/>
      <c r="CR26" s="327"/>
      <c r="CS26" s="327"/>
      <c r="CT26" s="327"/>
      <c r="CU26" s="327"/>
      <c r="CV26" s="327"/>
      <c r="CW26" s="327"/>
      <c r="CX26" s="327"/>
      <c r="CY26" s="327"/>
      <c r="CZ26" s="327"/>
      <c r="DA26" s="327"/>
      <c r="DB26" s="327"/>
      <c r="DJ26" s="116">
        <f>CN24+'5ФОТ кл рук'!EO19</f>
        <v>0</v>
      </c>
    </row>
    <row r="27" spans="1:114" ht="12" customHeight="1" x14ac:dyDescent="0.25">
      <c r="U27" s="2" t="s">
        <v>533</v>
      </c>
      <c r="AD27" s="34">
        <f>'5ФОТ кл рук'!EO16*30.2%</f>
        <v>0</v>
      </c>
      <c r="DJ27" s="34">
        <f>AD27+'5ФОТ кл рук'!EO16</f>
        <v>0</v>
      </c>
    </row>
    <row r="28" spans="1:114" x14ac:dyDescent="0.25">
      <c r="M28" s="75"/>
      <c r="N28" s="75"/>
      <c r="O28" s="75"/>
      <c r="P28" s="75"/>
      <c r="Q28" s="75"/>
      <c r="R28" s="75"/>
      <c r="S28" s="75"/>
      <c r="T28" s="75"/>
      <c r="U28" s="75" t="s">
        <v>646</v>
      </c>
      <c r="V28" s="75"/>
      <c r="W28" s="75"/>
      <c r="X28" s="75"/>
      <c r="Y28" s="75"/>
      <c r="Z28" s="75"/>
      <c r="AA28" s="75"/>
      <c r="AB28" s="75"/>
      <c r="AC28" s="75"/>
      <c r="AD28" s="76">
        <f>'5ФОТ кл рук'!EO15*30.2%</f>
        <v>0</v>
      </c>
    </row>
    <row r="29" spans="1:114" s="170" customFormat="1" x14ac:dyDescent="0.25">
      <c r="M29" s="75"/>
      <c r="N29" s="75"/>
      <c r="O29" s="75"/>
      <c r="P29" s="75"/>
      <c r="Q29" s="75"/>
      <c r="R29" s="75"/>
      <c r="S29" s="75"/>
      <c r="T29" s="75"/>
      <c r="U29" s="75" t="s">
        <v>710</v>
      </c>
      <c r="V29" s="75"/>
      <c r="W29" s="75"/>
      <c r="X29" s="75"/>
      <c r="Y29" s="75"/>
      <c r="Z29" s="75"/>
      <c r="AA29" s="75"/>
      <c r="AB29" s="75"/>
      <c r="AC29" s="75"/>
      <c r="AD29" s="76">
        <f>'5ФОТ кл рук'!EO17*30.2%</f>
        <v>0</v>
      </c>
    </row>
    <row r="30" spans="1:114" s="180" customFormat="1" x14ac:dyDescent="0.25">
      <c r="M30" s="75"/>
      <c r="N30" s="75"/>
      <c r="O30" s="75"/>
      <c r="P30" s="75"/>
      <c r="Q30" s="75"/>
      <c r="R30" s="75"/>
      <c r="S30" s="75"/>
      <c r="T30" s="75"/>
      <c r="U30" s="75" t="s">
        <v>766</v>
      </c>
      <c r="V30" s="75"/>
      <c r="W30" s="75"/>
      <c r="X30" s="75"/>
      <c r="Y30" s="75"/>
      <c r="Z30" s="75"/>
      <c r="AA30" s="75"/>
      <c r="AB30" s="75"/>
      <c r="AC30" s="75"/>
      <c r="AD30" s="76">
        <f>'5ФОТ кл рук'!EO18*30.2%</f>
        <v>0</v>
      </c>
    </row>
    <row r="31" spans="1:114" x14ac:dyDescent="0.25">
      <c r="M31" s="75"/>
      <c r="N31" s="75"/>
      <c r="O31" s="75"/>
      <c r="P31" s="75"/>
      <c r="Q31" s="75"/>
      <c r="R31" s="75"/>
      <c r="S31" s="75"/>
      <c r="T31" s="75"/>
      <c r="U31" s="75"/>
      <c r="V31" s="75"/>
      <c r="W31" s="75"/>
      <c r="X31" s="75"/>
      <c r="Y31" s="75"/>
      <c r="Z31" s="75"/>
      <c r="AA31" s="75"/>
      <c r="AB31" s="75"/>
      <c r="AC31" s="75"/>
      <c r="AD31" s="76">
        <f>SUM(AD27:AD30)</f>
        <v>0</v>
      </c>
    </row>
    <row r="32" spans="1:114" x14ac:dyDescent="0.25">
      <c r="M32" s="75"/>
      <c r="N32" s="75"/>
      <c r="O32" s="75"/>
      <c r="P32" s="75"/>
      <c r="Q32" s="75"/>
      <c r="R32" s="75"/>
      <c r="S32" s="75"/>
      <c r="T32" s="75"/>
      <c r="U32" s="75"/>
      <c r="V32" s="75"/>
      <c r="W32" s="75"/>
      <c r="X32" s="75"/>
      <c r="Y32" s="75"/>
      <c r="Z32" s="75"/>
      <c r="AA32" s="75"/>
      <c r="AB32" s="75"/>
      <c r="AC32" s="75"/>
      <c r="AD32" s="76">
        <f>AD31-CN24</f>
        <v>0</v>
      </c>
    </row>
    <row r="33" spans="13:30" x14ac:dyDescent="0.25">
      <c r="M33" s="75"/>
      <c r="N33" s="75"/>
      <c r="O33" s="75"/>
      <c r="P33" s="75"/>
      <c r="Q33" s="75"/>
      <c r="R33" s="75"/>
      <c r="S33" s="75"/>
      <c r="T33" s="75"/>
      <c r="U33" s="75"/>
      <c r="V33" s="75"/>
      <c r="W33" s="75"/>
      <c r="X33" s="75"/>
      <c r="Y33" s="75"/>
      <c r="Z33" s="75"/>
      <c r="AA33" s="75"/>
      <c r="AB33" s="75"/>
      <c r="AC33" s="75"/>
      <c r="AD33" s="76"/>
    </row>
    <row r="34" spans="13:30" x14ac:dyDescent="0.25">
      <c r="M34" s="75"/>
      <c r="N34" s="75"/>
      <c r="O34" s="75"/>
      <c r="P34" s="75"/>
      <c r="Q34" s="75"/>
      <c r="R34" s="75"/>
      <c r="S34" s="75"/>
      <c r="T34" s="75"/>
      <c r="U34" s="75"/>
      <c r="V34" s="75"/>
      <c r="W34" s="75"/>
      <c r="X34" s="75"/>
      <c r="Y34" s="75"/>
      <c r="Z34" s="75"/>
      <c r="AA34" s="75"/>
      <c r="AB34" s="75"/>
      <c r="AC34" s="75"/>
      <c r="AD34" s="76"/>
    </row>
  </sheetData>
  <mergeCells count="64">
    <mergeCell ref="A9:F9"/>
    <mergeCell ref="G9:BV9"/>
    <mergeCell ref="BX9:CM9"/>
    <mergeCell ref="CN9:DB9"/>
    <mergeCell ref="A3:DB3"/>
    <mergeCell ref="I5:W5"/>
    <mergeCell ref="Z5:DA5"/>
    <mergeCell ref="F7:W7"/>
    <mergeCell ref="Z7:DA7"/>
    <mergeCell ref="A14:F14"/>
    <mergeCell ref="H14:BV14"/>
    <mergeCell ref="BX14:CM14"/>
    <mergeCell ref="CN14:DB14"/>
    <mergeCell ref="A10:F10"/>
    <mergeCell ref="G10:BV10"/>
    <mergeCell ref="BX10:CM10"/>
    <mergeCell ref="CN10:DB10"/>
    <mergeCell ref="A11:F11"/>
    <mergeCell ref="H11:BV11"/>
    <mergeCell ref="BX11:CM11"/>
    <mergeCell ref="CN11:DB11"/>
    <mergeCell ref="A12:F13"/>
    <mergeCell ref="H12:BV12"/>
    <mergeCell ref="BX12:CM13"/>
    <mergeCell ref="CN12:DB13"/>
    <mergeCell ref="H13:BV13"/>
    <mergeCell ref="A19:F19"/>
    <mergeCell ref="H19:BV19"/>
    <mergeCell ref="BX19:CM19"/>
    <mergeCell ref="CN19:DB19"/>
    <mergeCell ref="A15:F15"/>
    <mergeCell ref="H15:BV15"/>
    <mergeCell ref="BX15:CM15"/>
    <mergeCell ref="CN15:DB15"/>
    <mergeCell ref="A16:F16"/>
    <mergeCell ref="H16:BV16"/>
    <mergeCell ref="BX16:CM16"/>
    <mergeCell ref="CN16:DB16"/>
    <mergeCell ref="A17:F18"/>
    <mergeCell ref="H17:BV17"/>
    <mergeCell ref="BX17:CM18"/>
    <mergeCell ref="CN17:DB18"/>
    <mergeCell ref="H18:BV18"/>
    <mergeCell ref="A20:F20"/>
    <mergeCell ref="H20:BV20"/>
    <mergeCell ref="BX20:CM20"/>
    <mergeCell ref="CN20:DB20"/>
    <mergeCell ref="A21:F21"/>
    <mergeCell ref="H21:BV21"/>
    <mergeCell ref="BX21:CM21"/>
    <mergeCell ref="CN21:DB21"/>
    <mergeCell ref="A22:F22"/>
    <mergeCell ref="H22:BV22"/>
    <mergeCell ref="BX22:CM22"/>
    <mergeCell ref="CN22:DB22"/>
    <mergeCell ref="A26:DB26"/>
    <mergeCell ref="A23:F23"/>
    <mergeCell ref="H23:BV23"/>
    <mergeCell ref="BX23:CM23"/>
    <mergeCell ref="CN23:DB23"/>
    <mergeCell ref="A24:F24"/>
    <mergeCell ref="G24:BV24"/>
    <mergeCell ref="BX24:CM24"/>
    <mergeCell ref="CN24:DB24"/>
  </mergeCells>
  <pageMargins left="0.7" right="0.7" top="0.75" bottom="0.75" header="0.3" footer="0.3"/>
  <pageSetup paperSize="9"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6"/>
  <sheetViews>
    <sheetView view="pageBreakPreview" topLeftCell="A7" zoomScale="85" zoomScaleNormal="130" zoomScaleSheetLayoutView="85" workbookViewId="0">
      <selection activeCell="CJ12" sqref="CJ11:DA12"/>
    </sheetView>
  </sheetViews>
  <sheetFormatPr defaultColWidth="0.85546875" defaultRowHeight="15" x14ac:dyDescent="0.25"/>
  <cols>
    <col min="1" max="22" width="0.85546875" style="2"/>
    <col min="23" max="23" width="2.85546875" style="2" customWidth="1"/>
    <col min="24" max="39" width="0.85546875" style="2"/>
    <col min="40" max="40" width="3.42578125" style="2" customWidth="1"/>
    <col min="41" max="16384" width="0.85546875" style="2"/>
  </cols>
  <sheetData>
    <row r="1" spans="1:105" ht="3" customHeight="1" x14ac:dyDescent="0.25"/>
    <row r="2" spans="1:105" ht="12" customHeight="1" x14ac:dyDescent="0.25"/>
    <row r="3" spans="1:105" s="6" customFormat="1" ht="27" customHeight="1" x14ac:dyDescent="0.2">
      <c r="A3" s="342" t="s">
        <v>71</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row>
    <row r="4" spans="1:105" ht="6" customHeight="1" x14ac:dyDescent="0.25"/>
    <row r="5" spans="1:105" s="6" customFormat="1" ht="33.75" customHeight="1" x14ac:dyDescent="0.2">
      <c r="A5" s="6" t="s">
        <v>26</v>
      </c>
      <c r="X5" s="349" t="s">
        <v>383</v>
      </c>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1"/>
    </row>
    <row r="6" spans="1:105" s="6" customFormat="1" ht="6" customHeight="1" x14ac:dyDescent="0.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row>
    <row r="7" spans="1:105" s="6" customFormat="1" ht="30.75" customHeight="1" x14ac:dyDescent="0.2">
      <c r="A7" s="238" t="s">
        <v>25</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85" t="s">
        <v>105</v>
      </c>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c r="DA7" s="287"/>
    </row>
    <row r="8" spans="1:105" ht="10.5" customHeight="1" x14ac:dyDescent="0.25"/>
    <row r="9" spans="1:105" s="3" customFormat="1" ht="45" customHeight="1" x14ac:dyDescent="0.2">
      <c r="A9" s="211" t="s">
        <v>13</v>
      </c>
      <c r="B9" s="212"/>
      <c r="C9" s="212"/>
      <c r="D9" s="212"/>
      <c r="E9" s="212"/>
      <c r="F9" s="212"/>
      <c r="G9" s="213"/>
      <c r="H9" s="211" t="s">
        <v>65</v>
      </c>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3"/>
      <c r="BD9" s="211" t="s">
        <v>66</v>
      </c>
      <c r="BE9" s="212"/>
      <c r="BF9" s="212"/>
      <c r="BG9" s="212"/>
      <c r="BH9" s="212"/>
      <c r="BI9" s="212"/>
      <c r="BJ9" s="212"/>
      <c r="BK9" s="212"/>
      <c r="BL9" s="212"/>
      <c r="BM9" s="212"/>
      <c r="BN9" s="212"/>
      <c r="BO9" s="212"/>
      <c r="BP9" s="212"/>
      <c r="BQ9" s="212"/>
      <c r="BR9" s="212"/>
      <c r="BS9" s="213"/>
      <c r="BT9" s="211" t="s">
        <v>67</v>
      </c>
      <c r="BU9" s="212"/>
      <c r="BV9" s="212"/>
      <c r="BW9" s="212"/>
      <c r="BX9" s="212"/>
      <c r="BY9" s="212"/>
      <c r="BZ9" s="212"/>
      <c r="CA9" s="212"/>
      <c r="CB9" s="212"/>
      <c r="CC9" s="212"/>
      <c r="CD9" s="212"/>
      <c r="CE9" s="212"/>
      <c r="CF9" s="212"/>
      <c r="CG9" s="212"/>
      <c r="CH9" s="212"/>
      <c r="CI9" s="213"/>
      <c r="CJ9" s="211" t="s">
        <v>64</v>
      </c>
      <c r="CK9" s="212"/>
      <c r="CL9" s="212"/>
      <c r="CM9" s="212"/>
      <c r="CN9" s="212"/>
      <c r="CO9" s="212"/>
      <c r="CP9" s="212"/>
      <c r="CQ9" s="212"/>
      <c r="CR9" s="212"/>
      <c r="CS9" s="212"/>
      <c r="CT9" s="212"/>
      <c r="CU9" s="212"/>
      <c r="CV9" s="212"/>
      <c r="CW9" s="212"/>
      <c r="CX9" s="212"/>
      <c r="CY9" s="212"/>
      <c r="CZ9" s="212"/>
      <c r="DA9" s="213"/>
    </row>
    <row r="10" spans="1:105" s="4" customFormat="1" ht="12.75" x14ac:dyDescent="0.2">
      <c r="A10" s="221">
        <v>1</v>
      </c>
      <c r="B10" s="221"/>
      <c r="C10" s="221"/>
      <c r="D10" s="221"/>
      <c r="E10" s="221"/>
      <c r="F10" s="221"/>
      <c r="G10" s="221"/>
      <c r="H10" s="221">
        <v>2</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v>3</v>
      </c>
      <c r="BE10" s="221"/>
      <c r="BF10" s="221"/>
      <c r="BG10" s="221"/>
      <c r="BH10" s="221"/>
      <c r="BI10" s="221"/>
      <c r="BJ10" s="221"/>
      <c r="BK10" s="221"/>
      <c r="BL10" s="221"/>
      <c r="BM10" s="221"/>
      <c r="BN10" s="221"/>
      <c r="BO10" s="221"/>
      <c r="BP10" s="221"/>
      <c r="BQ10" s="221"/>
      <c r="BR10" s="221"/>
      <c r="BS10" s="221"/>
      <c r="BT10" s="221">
        <v>4</v>
      </c>
      <c r="BU10" s="221"/>
      <c r="BV10" s="221"/>
      <c r="BW10" s="221"/>
      <c r="BX10" s="221"/>
      <c r="BY10" s="221"/>
      <c r="BZ10" s="221"/>
      <c r="CA10" s="221"/>
      <c r="CB10" s="221"/>
      <c r="CC10" s="221"/>
      <c r="CD10" s="221"/>
      <c r="CE10" s="221"/>
      <c r="CF10" s="221"/>
      <c r="CG10" s="221"/>
      <c r="CH10" s="221"/>
      <c r="CI10" s="221"/>
      <c r="CJ10" s="221">
        <v>5</v>
      </c>
      <c r="CK10" s="221"/>
      <c r="CL10" s="221"/>
      <c r="CM10" s="221"/>
      <c r="CN10" s="221"/>
      <c r="CO10" s="221"/>
      <c r="CP10" s="221"/>
      <c r="CQ10" s="221"/>
      <c r="CR10" s="221"/>
      <c r="CS10" s="221"/>
      <c r="CT10" s="221"/>
      <c r="CU10" s="221"/>
      <c r="CV10" s="221"/>
      <c r="CW10" s="221"/>
      <c r="CX10" s="221"/>
      <c r="CY10" s="221"/>
      <c r="CZ10" s="221"/>
      <c r="DA10" s="221"/>
    </row>
    <row r="11" spans="1:105" s="4" customFormat="1" ht="36.75" customHeight="1" x14ac:dyDescent="0.2">
      <c r="A11" s="310" t="s">
        <v>42</v>
      </c>
      <c r="B11" s="310"/>
      <c r="C11" s="310"/>
      <c r="D11" s="310"/>
      <c r="E11" s="310"/>
      <c r="F11" s="310"/>
      <c r="G11" s="310"/>
      <c r="H11" s="355" t="s">
        <v>561</v>
      </c>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03"/>
      <c r="BE11" s="303"/>
      <c r="BF11" s="303"/>
      <c r="BG11" s="303"/>
      <c r="BH11" s="303"/>
      <c r="BI11" s="303"/>
      <c r="BJ11" s="303"/>
      <c r="BK11" s="303"/>
      <c r="BL11" s="303"/>
      <c r="BM11" s="303"/>
      <c r="BN11" s="303"/>
      <c r="BO11" s="303"/>
      <c r="BP11" s="303"/>
      <c r="BQ11" s="303"/>
      <c r="BR11" s="303"/>
      <c r="BS11" s="303"/>
      <c r="BT11" s="281"/>
      <c r="BU11" s="281"/>
      <c r="BV11" s="281"/>
      <c r="BW11" s="281"/>
      <c r="BX11" s="281"/>
      <c r="BY11" s="281"/>
      <c r="BZ11" s="281"/>
      <c r="CA11" s="281"/>
      <c r="CB11" s="281"/>
      <c r="CC11" s="281"/>
      <c r="CD11" s="281"/>
      <c r="CE11" s="281"/>
      <c r="CF11" s="281"/>
      <c r="CG11" s="281"/>
      <c r="CH11" s="281"/>
      <c r="CI11" s="281"/>
      <c r="CJ11" s="280">
        <f t="shared" ref="CJ11" si="0">BD11*BT11</f>
        <v>0</v>
      </c>
      <c r="CK11" s="280"/>
      <c r="CL11" s="280"/>
      <c r="CM11" s="280"/>
      <c r="CN11" s="280"/>
      <c r="CO11" s="280"/>
      <c r="CP11" s="280"/>
      <c r="CQ11" s="280"/>
      <c r="CR11" s="280"/>
      <c r="CS11" s="280"/>
      <c r="CT11" s="280"/>
      <c r="CU11" s="280"/>
      <c r="CV11" s="280"/>
      <c r="CW11" s="280"/>
      <c r="CX11" s="280"/>
      <c r="CY11" s="280"/>
      <c r="CZ11" s="280"/>
      <c r="DA11" s="280"/>
    </row>
    <row r="12" spans="1:105" s="4" customFormat="1" ht="12.75" x14ac:dyDescent="0.2">
      <c r="A12" s="310" t="s">
        <v>46</v>
      </c>
      <c r="B12" s="310"/>
      <c r="C12" s="310"/>
      <c r="D12" s="310"/>
      <c r="E12" s="310"/>
      <c r="F12" s="310"/>
      <c r="G12" s="310"/>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c r="BC12" s="355"/>
      <c r="BD12" s="303"/>
      <c r="BE12" s="303"/>
      <c r="BF12" s="303"/>
      <c r="BG12" s="303"/>
      <c r="BH12" s="303"/>
      <c r="BI12" s="303"/>
      <c r="BJ12" s="303"/>
      <c r="BK12" s="303"/>
      <c r="BL12" s="303"/>
      <c r="BM12" s="303"/>
      <c r="BN12" s="303"/>
      <c r="BO12" s="303"/>
      <c r="BP12" s="303"/>
      <c r="BQ12" s="303"/>
      <c r="BR12" s="303"/>
      <c r="BS12" s="303"/>
      <c r="BT12" s="281"/>
      <c r="BU12" s="281"/>
      <c r="BV12" s="281"/>
      <c r="BW12" s="281"/>
      <c r="BX12" s="281"/>
      <c r="BY12" s="281"/>
      <c r="BZ12" s="281"/>
      <c r="CA12" s="281"/>
      <c r="CB12" s="281"/>
      <c r="CC12" s="281"/>
      <c r="CD12" s="281"/>
      <c r="CE12" s="281"/>
      <c r="CF12" s="281"/>
      <c r="CG12" s="281"/>
      <c r="CH12" s="281"/>
      <c r="CI12" s="281"/>
      <c r="CJ12" s="280">
        <f t="shared" ref="CJ12:CJ24" si="1">BD12*BT12</f>
        <v>0</v>
      </c>
      <c r="CK12" s="280"/>
      <c r="CL12" s="280"/>
      <c r="CM12" s="280"/>
      <c r="CN12" s="280"/>
      <c r="CO12" s="280"/>
      <c r="CP12" s="280"/>
      <c r="CQ12" s="280"/>
      <c r="CR12" s="280"/>
      <c r="CS12" s="280"/>
      <c r="CT12" s="280"/>
      <c r="CU12" s="280"/>
      <c r="CV12" s="280"/>
      <c r="CW12" s="280"/>
      <c r="CX12" s="280"/>
      <c r="CY12" s="280"/>
      <c r="CZ12" s="280"/>
      <c r="DA12" s="280"/>
    </row>
    <row r="13" spans="1:105" s="4" customFormat="1" ht="12.75" x14ac:dyDescent="0.2">
      <c r="A13" s="310" t="s">
        <v>52</v>
      </c>
      <c r="B13" s="310"/>
      <c r="C13" s="310"/>
      <c r="D13" s="310"/>
      <c r="E13" s="310"/>
      <c r="F13" s="310"/>
      <c r="G13" s="310"/>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03"/>
      <c r="BE13" s="303"/>
      <c r="BF13" s="303"/>
      <c r="BG13" s="303"/>
      <c r="BH13" s="303"/>
      <c r="BI13" s="303"/>
      <c r="BJ13" s="303"/>
      <c r="BK13" s="303"/>
      <c r="BL13" s="303"/>
      <c r="BM13" s="303"/>
      <c r="BN13" s="303"/>
      <c r="BO13" s="303"/>
      <c r="BP13" s="303"/>
      <c r="BQ13" s="303"/>
      <c r="BR13" s="303"/>
      <c r="BS13" s="303"/>
      <c r="BT13" s="281"/>
      <c r="BU13" s="281"/>
      <c r="BV13" s="281"/>
      <c r="BW13" s="281"/>
      <c r="BX13" s="281"/>
      <c r="BY13" s="281"/>
      <c r="BZ13" s="281"/>
      <c r="CA13" s="281"/>
      <c r="CB13" s="281"/>
      <c r="CC13" s="281"/>
      <c r="CD13" s="281"/>
      <c r="CE13" s="281"/>
      <c r="CF13" s="281"/>
      <c r="CG13" s="281"/>
      <c r="CH13" s="281"/>
      <c r="CI13" s="281"/>
      <c r="CJ13" s="280">
        <f t="shared" si="1"/>
        <v>0</v>
      </c>
      <c r="CK13" s="280"/>
      <c r="CL13" s="280"/>
      <c r="CM13" s="280"/>
      <c r="CN13" s="280"/>
      <c r="CO13" s="280"/>
      <c r="CP13" s="280"/>
      <c r="CQ13" s="280"/>
      <c r="CR13" s="280"/>
      <c r="CS13" s="280"/>
      <c r="CT13" s="280"/>
      <c r="CU13" s="280"/>
      <c r="CV13" s="280"/>
      <c r="CW13" s="280"/>
      <c r="CX13" s="280"/>
      <c r="CY13" s="280"/>
      <c r="CZ13" s="280"/>
      <c r="DA13" s="280"/>
    </row>
    <row r="14" spans="1:105" s="4" customFormat="1" ht="12.75" x14ac:dyDescent="0.2">
      <c r="A14" s="310" t="s">
        <v>109</v>
      </c>
      <c r="B14" s="310"/>
      <c r="C14" s="310"/>
      <c r="D14" s="310"/>
      <c r="E14" s="310"/>
      <c r="F14" s="310"/>
      <c r="G14" s="310"/>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03"/>
      <c r="BE14" s="303"/>
      <c r="BF14" s="303"/>
      <c r="BG14" s="303"/>
      <c r="BH14" s="303"/>
      <c r="BI14" s="303"/>
      <c r="BJ14" s="303"/>
      <c r="BK14" s="303"/>
      <c r="BL14" s="303"/>
      <c r="BM14" s="303"/>
      <c r="BN14" s="303"/>
      <c r="BO14" s="303"/>
      <c r="BP14" s="303"/>
      <c r="BQ14" s="303"/>
      <c r="BR14" s="303"/>
      <c r="BS14" s="303"/>
      <c r="BT14" s="281"/>
      <c r="BU14" s="281"/>
      <c r="BV14" s="281"/>
      <c r="BW14" s="281"/>
      <c r="BX14" s="281"/>
      <c r="BY14" s="281"/>
      <c r="BZ14" s="281"/>
      <c r="CA14" s="281"/>
      <c r="CB14" s="281"/>
      <c r="CC14" s="281"/>
      <c r="CD14" s="281"/>
      <c r="CE14" s="281"/>
      <c r="CF14" s="281"/>
      <c r="CG14" s="281"/>
      <c r="CH14" s="281"/>
      <c r="CI14" s="281"/>
      <c r="CJ14" s="280">
        <f t="shared" si="1"/>
        <v>0</v>
      </c>
      <c r="CK14" s="280"/>
      <c r="CL14" s="280"/>
      <c r="CM14" s="280"/>
      <c r="CN14" s="280"/>
      <c r="CO14" s="280"/>
      <c r="CP14" s="280"/>
      <c r="CQ14" s="280"/>
      <c r="CR14" s="280"/>
      <c r="CS14" s="280"/>
      <c r="CT14" s="280"/>
      <c r="CU14" s="280"/>
      <c r="CV14" s="280"/>
      <c r="CW14" s="280"/>
      <c r="CX14" s="280"/>
      <c r="CY14" s="280"/>
      <c r="CZ14" s="280"/>
      <c r="DA14" s="280"/>
    </row>
    <row r="15" spans="1:105" s="4" customFormat="1" ht="12.75" x14ac:dyDescent="0.2">
      <c r="A15" s="310" t="s">
        <v>208</v>
      </c>
      <c r="B15" s="310"/>
      <c r="C15" s="310"/>
      <c r="D15" s="310"/>
      <c r="E15" s="310"/>
      <c r="F15" s="310"/>
      <c r="G15" s="310"/>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03"/>
      <c r="BE15" s="303"/>
      <c r="BF15" s="303"/>
      <c r="BG15" s="303"/>
      <c r="BH15" s="303"/>
      <c r="BI15" s="303"/>
      <c r="BJ15" s="303"/>
      <c r="BK15" s="303"/>
      <c r="BL15" s="303"/>
      <c r="BM15" s="303"/>
      <c r="BN15" s="303"/>
      <c r="BO15" s="303"/>
      <c r="BP15" s="303"/>
      <c r="BQ15" s="303"/>
      <c r="BR15" s="303"/>
      <c r="BS15" s="303"/>
      <c r="BT15" s="281"/>
      <c r="BU15" s="281"/>
      <c r="BV15" s="281"/>
      <c r="BW15" s="281"/>
      <c r="BX15" s="281"/>
      <c r="BY15" s="281"/>
      <c r="BZ15" s="281"/>
      <c r="CA15" s="281"/>
      <c r="CB15" s="281"/>
      <c r="CC15" s="281"/>
      <c r="CD15" s="281"/>
      <c r="CE15" s="281"/>
      <c r="CF15" s="281"/>
      <c r="CG15" s="281"/>
      <c r="CH15" s="281"/>
      <c r="CI15" s="281"/>
      <c r="CJ15" s="280">
        <f t="shared" si="1"/>
        <v>0</v>
      </c>
      <c r="CK15" s="280"/>
      <c r="CL15" s="280"/>
      <c r="CM15" s="280"/>
      <c r="CN15" s="280"/>
      <c r="CO15" s="280"/>
      <c r="CP15" s="280"/>
      <c r="CQ15" s="280"/>
      <c r="CR15" s="280"/>
      <c r="CS15" s="280"/>
      <c r="CT15" s="280"/>
      <c r="CU15" s="280"/>
      <c r="CV15" s="280"/>
      <c r="CW15" s="280"/>
      <c r="CX15" s="280"/>
      <c r="CY15" s="280"/>
      <c r="CZ15" s="280"/>
      <c r="DA15" s="280"/>
    </row>
    <row r="16" spans="1:105" s="4" customFormat="1" ht="12.75" x14ac:dyDescent="0.2">
      <c r="A16" s="310" t="s">
        <v>209</v>
      </c>
      <c r="B16" s="310"/>
      <c r="C16" s="310"/>
      <c r="D16" s="310"/>
      <c r="E16" s="310"/>
      <c r="F16" s="310"/>
      <c r="G16" s="310"/>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c r="BC16" s="355"/>
      <c r="BD16" s="303"/>
      <c r="BE16" s="303"/>
      <c r="BF16" s="303"/>
      <c r="BG16" s="303"/>
      <c r="BH16" s="303"/>
      <c r="BI16" s="303"/>
      <c r="BJ16" s="303"/>
      <c r="BK16" s="303"/>
      <c r="BL16" s="303"/>
      <c r="BM16" s="303"/>
      <c r="BN16" s="303"/>
      <c r="BO16" s="303"/>
      <c r="BP16" s="303"/>
      <c r="BQ16" s="303"/>
      <c r="BR16" s="303"/>
      <c r="BS16" s="303"/>
      <c r="BT16" s="281"/>
      <c r="BU16" s="281"/>
      <c r="BV16" s="281"/>
      <c r="BW16" s="281"/>
      <c r="BX16" s="281"/>
      <c r="BY16" s="281"/>
      <c r="BZ16" s="281"/>
      <c r="CA16" s="281"/>
      <c r="CB16" s="281"/>
      <c r="CC16" s="281"/>
      <c r="CD16" s="281"/>
      <c r="CE16" s="281"/>
      <c r="CF16" s="281"/>
      <c r="CG16" s="281"/>
      <c r="CH16" s="281"/>
      <c r="CI16" s="281"/>
      <c r="CJ16" s="280">
        <f t="shared" si="1"/>
        <v>0</v>
      </c>
      <c r="CK16" s="280"/>
      <c r="CL16" s="280"/>
      <c r="CM16" s="280"/>
      <c r="CN16" s="280"/>
      <c r="CO16" s="280"/>
      <c r="CP16" s="280"/>
      <c r="CQ16" s="280"/>
      <c r="CR16" s="280"/>
      <c r="CS16" s="280"/>
      <c r="CT16" s="280"/>
      <c r="CU16" s="280"/>
      <c r="CV16" s="280"/>
      <c r="CW16" s="280"/>
      <c r="CX16" s="280"/>
      <c r="CY16" s="280"/>
      <c r="CZ16" s="280"/>
      <c r="DA16" s="280"/>
    </row>
    <row r="17" spans="1:105" s="4" customFormat="1" ht="12.75" x14ac:dyDescent="0.2">
      <c r="A17" s="310" t="s">
        <v>210</v>
      </c>
      <c r="B17" s="310"/>
      <c r="C17" s="310"/>
      <c r="D17" s="310"/>
      <c r="E17" s="310"/>
      <c r="F17" s="310"/>
      <c r="G17" s="310"/>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c r="BC17" s="355"/>
      <c r="BD17" s="303"/>
      <c r="BE17" s="303"/>
      <c r="BF17" s="303"/>
      <c r="BG17" s="303"/>
      <c r="BH17" s="303"/>
      <c r="BI17" s="303"/>
      <c r="BJ17" s="303"/>
      <c r="BK17" s="303"/>
      <c r="BL17" s="303"/>
      <c r="BM17" s="303"/>
      <c r="BN17" s="303"/>
      <c r="BO17" s="303"/>
      <c r="BP17" s="303"/>
      <c r="BQ17" s="303"/>
      <c r="BR17" s="303"/>
      <c r="BS17" s="303"/>
      <c r="BT17" s="281"/>
      <c r="BU17" s="281"/>
      <c r="BV17" s="281"/>
      <c r="BW17" s="281"/>
      <c r="BX17" s="281"/>
      <c r="BY17" s="281"/>
      <c r="BZ17" s="281"/>
      <c r="CA17" s="281"/>
      <c r="CB17" s="281"/>
      <c r="CC17" s="281"/>
      <c r="CD17" s="281"/>
      <c r="CE17" s="281"/>
      <c r="CF17" s="281"/>
      <c r="CG17" s="281"/>
      <c r="CH17" s="281"/>
      <c r="CI17" s="281"/>
      <c r="CJ17" s="280">
        <f t="shared" si="1"/>
        <v>0</v>
      </c>
      <c r="CK17" s="280"/>
      <c r="CL17" s="280"/>
      <c r="CM17" s="280"/>
      <c r="CN17" s="280"/>
      <c r="CO17" s="280"/>
      <c r="CP17" s="280"/>
      <c r="CQ17" s="280"/>
      <c r="CR17" s="280"/>
      <c r="CS17" s="280"/>
      <c r="CT17" s="280"/>
      <c r="CU17" s="280"/>
      <c r="CV17" s="280"/>
      <c r="CW17" s="280"/>
      <c r="CX17" s="280"/>
      <c r="CY17" s="280"/>
      <c r="CZ17" s="280"/>
      <c r="DA17" s="280"/>
    </row>
    <row r="18" spans="1:105" s="4" customFormat="1" ht="12.75" x14ac:dyDescent="0.2">
      <c r="A18" s="310" t="s">
        <v>211</v>
      </c>
      <c r="B18" s="310"/>
      <c r="C18" s="310"/>
      <c r="D18" s="310"/>
      <c r="E18" s="310"/>
      <c r="F18" s="310"/>
      <c r="G18" s="310"/>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03"/>
      <c r="BE18" s="303"/>
      <c r="BF18" s="303"/>
      <c r="BG18" s="303"/>
      <c r="BH18" s="303"/>
      <c r="BI18" s="303"/>
      <c r="BJ18" s="303"/>
      <c r="BK18" s="303"/>
      <c r="BL18" s="303"/>
      <c r="BM18" s="303"/>
      <c r="BN18" s="303"/>
      <c r="BO18" s="303"/>
      <c r="BP18" s="303"/>
      <c r="BQ18" s="303"/>
      <c r="BR18" s="303"/>
      <c r="BS18" s="303"/>
      <c r="BT18" s="281"/>
      <c r="BU18" s="281"/>
      <c r="BV18" s="281"/>
      <c r="BW18" s="281"/>
      <c r="BX18" s="281"/>
      <c r="BY18" s="281"/>
      <c r="BZ18" s="281"/>
      <c r="CA18" s="281"/>
      <c r="CB18" s="281"/>
      <c r="CC18" s="281"/>
      <c r="CD18" s="281"/>
      <c r="CE18" s="281"/>
      <c r="CF18" s="281"/>
      <c r="CG18" s="281"/>
      <c r="CH18" s="281"/>
      <c r="CI18" s="281"/>
      <c r="CJ18" s="280">
        <f t="shared" si="1"/>
        <v>0</v>
      </c>
      <c r="CK18" s="280"/>
      <c r="CL18" s="280"/>
      <c r="CM18" s="280"/>
      <c r="CN18" s="280"/>
      <c r="CO18" s="280"/>
      <c r="CP18" s="280"/>
      <c r="CQ18" s="280"/>
      <c r="CR18" s="280"/>
      <c r="CS18" s="280"/>
      <c r="CT18" s="280"/>
      <c r="CU18" s="280"/>
      <c r="CV18" s="280"/>
      <c r="CW18" s="280"/>
      <c r="CX18" s="280"/>
      <c r="CY18" s="280"/>
      <c r="CZ18" s="280"/>
      <c r="DA18" s="280"/>
    </row>
    <row r="19" spans="1:105" s="4" customFormat="1" ht="12.75" x14ac:dyDescent="0.2">
      <c r="A19" s="310" t="s">
        <v>212</v>
      </c>
      <c r="B19" s="310"/>
      <c r="C19" s="310"/>
      <c r="D19" s="310"/>
      <c r="E19" s="310"/>
      <c r="F19" s="310"/>
      <c r="G19" s="310"/>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03"/>
      <c r="BE19" s="303"/>
      <c r="BF19" s="303"/>
      <c r="BG19" s="303"/>
      <c r="BH19" s="303"/>
      <c r="BI19" s="303"/>
      <c r="BJ19" s="303"/>
      <c r="BK19" s="303"/>
      <c r="BL19" s="303"/>
      <c r="BM19" s="303"/>
      <c r="BN19" s="303"/>
      <c r="BO19" s="303"/>
      <c r="BP19" s="303"/>
      <c r="BQ19" s="303"/>
      <c r="BR19" s="303"/>
      <c r="BS19" s="303"/>
      <c r="BT19" s="281"/>
      <c r="BU19" s="281"/>
      <c r="BV19" s="281"/>
      <c r="BW19" s="281"/>
      <c r="BX19" s="281"/>
      <c r="BY19" s="281"/>
      <c r="BZ19" s="281"/>
      <c r="CA19" s="281"/>
      <c r="CB19" s="281"/>
      <c r="CC19" s="281"/>
      <c r="CD19" s="281"/>
      <c r="CE19" s="281"/>
      <c r="CF19" s="281"/>
      <c r="CG19" s="281"/>
      <c r="CH19" s="281"/>
      <c r="CI19" s="281"/>
      <c r="CJ19" s="280">
        <f t="shared" si="1"/>
        <v>0</v>
      </c>
      <c r="CK19" s="280"/>
      <c r="CL19" s="280"/>
      <c r="CM19" s="280"/>
      <c r="CN19" s="280"/>
      <c r="CO19" s="280"/>
      <c r="CP19" s="280"/>
      <c r="CQ19" s="280"/>
      <c r="CR19" s="280"/>
      <c r="CS19" s="280"/>
      <c r="CT19" s="280"/>
      <c r="CU19" s="280"/>
      <c r="CV19" s="280"/>
      <c r="CW19" s="280"/>
      <c r="CX19" s="280"/>
      <c r="CY19" s="280"/>
      <c r="CZ19" s="280"/>
      <c r="DA19" s="280"/>
    </row>
    <row r="20" spans="1:105" s="4" customFormat="1" ht="12.75" x14ac:dyDescent="0.2">
      <c r="A20" s="310" t="s">
        <v>213</v>
      </c>
      <c r="B20" s="310"/>
      <c r="C20" s="310"/>
      <c r="D20" s="310"/>
      <c r="E20" s="310"/>
      <c r="F20" s="310"/>
      <c r="G20" s="310"/>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03"/>
      <c r="BE20" s="303"/>
      <c r="BF20" s="303"/>
      <c r="BG20" s="303"/>
      <c r="BH20" s="303"/>
      <c r="BI20" s="303"/>
      <c r="BJ20" s="303"/>
      <c r="BK20" s="303"/>
      <c r="BL20" s="303"/>
      <c r="BM20" s="303"/>
      <c r="BN20" s="303"/>
      <c r="BO20" s="303"/>
      <c r="BP20" s="303"/>
      <c r="BQ20" s="303"/>
      <c r="BR20" s="303"/>
      <c r="BS20" s="303"/>
      <c r="BT20" s="281"/>
      <c r="BU20" s="281"/>
      <c r="BV20" s="281"/>
      <c r="BW20" s="281"/>
      <c r="BX20" s="281"/>
      <c r="BY20" s="281"/>
      <c r="BZ20" s="281"/>
      <c r="CA20" s="281"/>
      <c r="CB20" s="281"/>
      <c r="CC20" s="281"/>
      <c r="CD20" s="281"/>
      <c r="CE20" s="281"/>
      <c r="CF20" s="281"/>
      <c r="CG20" s="281"/>
      <c r="CH20" s="281"/>
      <c r="CI20" s="281"/>
      <c r="CJ20" s="280">
        <f t="shared" si="1"/>
        <v>0</v>
      </c>
      <c r="CK20" s="280"/>
      <c r="CL20" s="280"/>
      <c r="CM20" s="280"/>
      <c r="CN20" s="280"/>
      <c r="CO20" s="280"/>
      <c r="CP20" s="280"/>
      <c r="CQ20" s="280"/>
      <c r="CR20" s="280"/>
      <c r="CS20" s="280"/>
      <c r="CT20" s="280"/>
      <c r="CU20" s="280"/>
      <c r="CV20" s="280"/>
      <c r="CW20" s="280"/>
      <c r="CX20" s="280"/>
      <c r="CY20" s="280"/>
      <c r="CZ20" s="280"/>
      <c r="DA20" s="280"/>
    </row>
    <row r="21" spans="1:105" s="4" customFormat="1" ht="12.75" x14ac:dyDescent="0.2">
      <c r="A21" s="310" t="s">
        <v>214</v>
      </c>
      <c r="B21" s="310"/>
      <c r="C21" s="310"/>
      <c r="D21" s="310"/>
      <c r="E21" s="310"/>
      <c r="F21" s="310"/>
      <c r="G21" s="310"/>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03"/>
      <c r="BE21" s="303"/>
      <c r="BF21" s="303"/>
      <c r="BG21" s="303"/>
      <c r="BH21" s="303"/>
      <c r="BI21" s="303"/>
      <c r="BJ21" s="303"/>
      <c r="BK21" s="303"/>
      <c r="BL21" s="303"/>
      <c r="BM21" s="303"/>
      <c r="BN21" s="303"/>
      <c r="BO21" s="303"/>
      <c r="BP21" s="303"/>
      <c r="BQ21" s="303"/>
      <c r="BR21" s="303"/>
      <c r="BS21" s="303"/>
      <c r="BT21" s="281"/>
      <c r="BU21" s="281"/>
      <c r="BV21" s="281"/>
      <c r="BW21" s="281"/>
      <c r="BX21" s="281"/>
      <c r="BY21" s="281"/>
      <c r="BZ21" s="281"/>
      <c r="CA21" s="281"/>
      <c r="CB21" s="281"/>
      <c r="CC21" s="281"/>
      <c r="CD21" s="281"/>
      <c r="CE21" s="281"/>
      <c r="CF21" s="281"/>
      <c r="CG21" s="281"/>
      <c r="CH21" s="281"/>
      <c r="CI21" s="281"/>
      <c r="CJ21" s="280">
        <f t="shared" si="1"/>
        <v>0</v>
      </c>
      <c r="CK21" s="280"/>
      <c r="CL21" s="280"/>
      <c r="CM21" s="280"/>
      <c r="CN21" s="280"/>
      <c r="CO21" s="280"/>
      <c r="CP21" s="280"/>
      <c r="CQ21" s="280"/>
      <c r="CR21" s="280"/>
      <c r="CS21" s="280"/>
      <c r="CT21" s="280"/>
      <c r="CU21" s="280"/>
      <c r="CV21" s="280"/>
      <c r="CW21" s="280"/>
      <c r="CX21" s="280"/>
      <c r="CY21" s="280"/>
      <c r="CZ21" s="280"/>
      <c r="DA21" s="280"/>
    </row>
    <row r="22" spans="1:105" s="4" customFormat="1" ht="12.75" x14ac:dyDescent="0.2">
      <c r="A22" s="310" t="s">
        <v>215</v>
      </c>
      <c r="B22" s="310"/>
      <c r="C22" s="310"/>
      <c r="D22" s="310"/>
      <c r="E22" s="310"/>
      <c r="F22" s="310"/>
      <c r="G22" s="310"/>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03"/>
      <c r="BE22" s="303"/>
      <c r="BF22" s="303"/>
      <c r="BG22" s="303"/>
      <c r="BH22" s="303"/>
      <c r="BI22" s="303"/>
      <c r="BJ22" s="303"/>
      <c r="BK22" s="303"/>
      <c r="BL22" s="303"/>
      <c r="BM22" s="303"/>
      <c r="BN22" s="303"/>
      <c r="BO22" s="303"/>
      <c r="BP22" s="303"/>
      <c r="BQ22" s="303"/>
      <c r="BR22" s="303"/>
      <c r="BS22" s="303"/>
      <c r="BT22" s="281"/>
      <c r="BU22" s="281"/>
      <c r="BV22" s="281"/>
      <c r="BW22" s="281"/>
      <c r="BX22" s="281"/>
      <c r="BY22" s="281"/>
      <c r="BZ22" s="281"/>
      <c r="CA22" s="281"/>
      <c r="CB22" s="281"/>
      <c r="CC22" s="281"/>
      <c r="CD22" s="281"/>
      <c r="CE22" s="281"/>
      <c r="CF22" s="281"/>
      <c r="CG22" s="281"/>
      <c r="CH22" s="281"/>
      <c r="CI22" s="281"/>
      <c r="CJ22" s="280">
        <f t="shared" si="1"/>
        <v>0</v>
      </c>
      <c r="CK22" s="280"/>
      <c r="CL22" s="280"/>
      <c r="CM22" s="280"/>
      <c r="CN22" s="280"/>
      <c r="CO22" s="280"/>
      <c r="CP22" s="280"/>
      <c r="CQ22" s="280"/>
      <c r="CR22" s="280"/>
      <c r="CS22" s="280"/>
      <c r="CT22" s="280"/>
      <c r="CU22" s="280"/>
      <c r="CV22" s="280"/>
      <c r="CW22" s="280"/>
      <c r="CX22" s="280"/>
      <c r="CY22" s="280"/>
      <c r="CZ22" s="280"/>
      <c r="DA22" s="280"/>
    </row>
    <row r="23" spans="1:105" s="5" customFormat="1" ht="15" customHeight="1" x14ac:dyDescent="0.2">
      <c r="A23" s="310" t="s">
        <v>216</v>
      </c>
      <c r="B23" s="310"/>
      <c r="C23" s="310"/>
      <c r="D23" s="310"/>
      <c r="E23" s="310"/>
      <c r="F23" s="310"/>
      <c r="G23" s="310"/>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03"/>
      <c r="BE23" s="303"/>
      <c r="BF23" s="303"/>
      <c r="BG23" s="303"/>
      <c r="BH23" s="303"/>
      <c r="BI23" s="303"/>
      <c r="BJ23" s="303"/>
      <c r="BK23" s="303"/>
      <c r="BL23" s="303"/>
      <c r="BM23" s="303"/>
      <c r="BN23" s="303"/>
      <c r="BO23" s="303"/>
      <c r="BP23" s="303"/>
      <c r="BQ23" s="303"/>
      <c r="BR23" s="303"/>
      <c r="BS23" s="303"/>
      <c r="BT23" s="281"/>
      <c r="BU23" s="281"/>
      <c r="BV23" s="281"/>
      <c r="BW23" s="281"/>
      <c r="BX23" s="281"/>
      <c r="BY23" s="281"/>
      <c r="BZ23" s="281"/>
      <c r="CA23" s="281"/>
      <c r="CB23" s="281"/>
      <c r="CC23" s="281"/>
      <c r="CD23" s="281"/>
      <c r="CE23" s="281"/>
      <c r="CF23" s="281"/>
      <c r="CG23" s="281"/>
      <c r="CH23" s="281"/>
      <c r="CI23" s="281"/>
      <c r="CJ23" s="280">
        <f t="shared" si="1"/>
        <v>0</v>
      </c>
      <c r="CK23" s="280"/>
      <c r="CL23" s="280"/>
      <c r="CM23" s="280"/>
      <c r="CN23" s="280"/>
      <c r="CO23" s="280"/>
      <c r="CP23" s="280"/>
      <c r="CQ23" s="280"/>
      <c r="CR23" s="280"/>
      <c r="CS23" s="280"/>
      <c r="CT23" s="280"/>
      <c r="CU23" s="280"/>
      <c r="CV23" s="280"/>
      <c r="CW23" s="280"/>
      <c r="CX23" s="280"/>
      <c r="CY23" s="280"/>
      <c r="CZ23" s="280"/>
      <c r="DA23" s="280"/>
    </row>
    <row r="24" spans="1:105" s="5" customFormat="1" ht="15" customHeight="1" x14ac:dyDescent="0.2">
      <c r="A24" s="310" t="s">
        <v>217</v>
      </c>
      <c r="B24" s="310"/>
      <c r="C24" s="310"/>
      <c r="D24" s="310"/>
      <c r="E24" s="310"/>
      <c r="F24" s="310"/>
      <c r="G24" s="310"/>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03"/>
      <c r="BE24" s="303"/>
      <c r="BF24" s="303"/>
      <c r="BG24" s="303"/>
      <c r="BH24" s="303"/>
      <c r="BI24" s="303"/>
      <c r="BJ24" s="303"/>
      <c r="BK24" s="303"/>
      <c r="BL24" s="303"/>
      <c r="BM24" s="303"/>
      <c r="BN24" s="303"/>
      <c r="BO24" s="303"/>
      <c r="BP24" s="303"/>
      <c r="BQ24" s="303"/>
      <c r="BR24" s="303"/>
      <c r="BS24" s="303"/>
      <c r="BT24" s="281"/>
      <c r="BU24" s="281"/>
      <c r="BV24" s="281"/>
      <c r="BW24" s="281"/>
      <c r="BX24" s="281"/>
      <c r="BY24" s="281"/>
      <c r="BZ24" s="281"/>
      <c r="CA24" s="281"/>
      <c r="CB24" s="281"/>
      <c r="CC24" s="281"/>
      <c r="CD24" s="281"/>
      <c r="CE24" s="281"/>
      <c r="CF24" s="281"/>
      <c r="CG24" s="281"/>
      <c r="CH24" s="281"/>
      <c r="CI24" s="281"/>
      <c r="CJ24" s="280">
        <f t="shared" si="1"/>
        <v>0</v>
      </c>
      <c r="CK24" s="280"/>
      <c r="CL24" s="280"/>
      <c r="CM24" s="280"/>
      <c r="CN24" s="280"/>
      <c r="CO24" s="280"/>
      <c r="CP24" s="280"/>
      <c r="CQ24" s="280"/>
      <c r="CR24" s="280"/>
      <c r="CS24" s="280"/>
      <c r="CT24" s="280"/>
      <c r="CU24" s="280"/>
      <c r="CV24" s="280"/>
      <c r="CW24" s="280"/>
      <c r="CX24" s="280"/>
      <c r="CY24" s="280"/>
      <c r="CZ24" s="280"/>
      <c r="DA24" s="280"/>
    </row>
    <row r="25" spans="1:105" s="5" customFormat="1" ht="15" customHeight="1" x14ac:dyDescent="0.2">
      <c r="A25" s="293"/>
      <c r="B25" s="293"/>
      <c r="C25" s="293"/>
      <c r="D25" s="293"/>
      <c r="E25" s="293"/>
      <c r="F25" s="293"/>
      <c r="G25" s="293"/>
      <c r="H25" s="295" t="s">
        <v>22</v>
      </c>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6"/>
      <c r="BD25" s="279" t="s">
        <v>23</v>
      </c>
      <c r="BE25" s="279"/>
      <c r="BF25" s="279"/>
      <c r="BG25" s="279"/>
      <c r="BH25" s="279"/>
      <c r="BI25" s="279"/>
      <c r="BJ25" s="279"/>
      <c r="BK25" s="279"/>
      <c r="BL25" s="279"/>
      <c r="BM25" s="279"/>
      <c r="BN25" s="279"/>
      <c r="BO25" s="279"/>
      <c r="BP25" s="279"/>
      <c r="BQ25" s="279"/>
      <c r="BR25" s="279"/>
      <c r="BS25" s="279"/>
      <c r="BT25" s="279" t="s">
        <v>23</v>
      </c>
      <c r="BU25" s="279"/>
      <c r="BV25" s="279"/>
      <c r="BW25" s="279"/>
      <c r="BX25" s="279"/>
      <c r="BY25" s="279"/>
      <c r="BZ25" s="279"/>
      <c r="CA25" s="279"/>
      <c r="CB25" s="279"/>
      <c r="CC25" s="279"/>
      <c r="CD25" s="279"/>
      <c r="CE25" s="279"/>
      <c r="CF25" s="279"/>
      <c r="CG25" s="279"/>
      <c r="CH25" s="279"/>
      <c r="CI25" s="279"/>
      <c r="CJ25" s="275">
        <f>SUM(CJ11:DA24)</f>
        <v>0</v>
      </c>
      <c r="CK25" s="275"/>
      <c r="CL25" s="275"/>
      <c r="CM25" s="275"/>
      <c r="CN25" s="275"/>
      <c r="CO25" s="275"/>
      <c r="CP25" s="275"/>
      <c r="CQ25" s="275"/>
      <c r="CR25" s="275"/>
      <c r="CS25" s="275"/>
      <c r="CT25" s="275"/>
      <c r="CU25" s="275"/>
      <c r="CV25" s="275"/>
      <c r="CW25" s="275"/>
      <c r="CX25" s="275"/>
      <c r="CY25" s="275"/>
      <c r="CZ25" s="275"/>
      <c r="DA25" s="275"/>
    </row>
    <row r="26" spans="1:105" ht="12" customHeight="1" x14ac:dyDescent="0.25"/>
  </sheetData>
  <mergeCells count="89">
    <mergeCell ref="CJ13:DA13"/>
    <mergeCell ref="CJ14:DA14"/>
    <mergeCell ref="A3:DA3"/>
    <mergeCell ref="X5:DA5"/>
    <mergeCell ref="A7:AO7"/>
    <mergeCell ref="AP7:DA7"/>
    <mergeCell ref="BD10:BS10"/>
    <mergeCell ref="A10:G10"/>
    <mergeCell ref="H10:BC10"/>
    <mergeCell ref="CJ10:DA10"/>
    <mergeCell ref="BT12:CI12"/>
    <mergeCell ref="CJ11:DA11"/>
    <mergeCell ref="CJ12:DA12"/>
    <mergeCell ref="CJ9:DA9"/>
    <mergeCell ref="BT14:CI14"/>
    <mergeCell ref="BT9:CI9"/>
    <mergeCell ref="BT13:CI13"/>
    <mergeCell ref="A9:G9"/>
    <mergeCell ref="H9:BC9"/>
    <mergeCell ref="BD9:BS9"/>
    <mergeCell ref="A18:G18"/>
    <mergeCell ref="BT10:CI10"/>
    <mergeCell ref="BT16:CI16"/>
    <mergeCell ref="A11:G11"/>
    <mergeCell ref="H11:BC11"/>
    <mergeCell ref="BD13:BS13"/>
    <mergeCell ref="BD11:BS11"/>
    <mergeCell ref="A14:G14"/>
    <mergeCell ref="H14:BC14"/>
    <mergeCell ref="BT11:CI11"/>
    <mergeCell ref="BT15:CI15"/>
    <mergeCell ref="BD24:BS24"/>
    <mergeCell ref="A12:G12"/>
    <mergeCell ref="H12:BC12"/>
    <mergeCell ref="BD12:BS12"/>
    <mergeCell ref="A15:G15"/>
    <mergeCell ref="A17:G17"/>
    <mergeCell ref="H17:BC17"/>
    <mergeCell ref="A22:G22"/>
    <mergeCell ref="BD22:BS22"/>
    <mergeCell ref="H18:BC18"/>
    <mergeCell ref="BD18:BS18"/>
    <mergeCell ref="A13:G13"/>
    <mergeCell ref="H13:BC13"/>
    <mergeCell ref="BD14:BS14"/>
    <mergeCell ref="BT22:CI22"/>
    <mergeCell ref="A19:G19"/>
    <mergeCell ref="A20:G20"/>
    <mergeCell ref="CJ22:DA22"/>
    <mergeCell ref="BT24:CI24"/>
    <mergeCell ref="H22:BC22"/>
    <mergeCell ref="H19:BC19"/>
    <mergeCell ref="BD19:BS19"/>
    <mergeCell ref="BD20:BS20"/>
    <mergeCell ref="H20:BC20"/>
    <mergeCell ref="CJ19:DA19"/>
    <mergeCell ref="CJ20:DA20"/>
    <mergeCell ref="BT19:CI19"/>
    <mergeCell ref="BT20:CI20"/>
    <mergeCell ref="A24:G24"/>
    <mergeCell ref="H24:BC24"/>
    <mergeCell ref="CJ25:DA25"/>
    <mergeCell ref="BT23:CI23"/>
    <mergeCell ref="BT21:CI21"/>
    <mergeCell ref="A25:G25"/>
    <mergeCell ref="H25:BC25"/>
    <mergeCell ref="BD25:BS25"/>
    <mergeCell ref="BD21:BS21"/>
    <mergeCell ref="H23:BC23"/>
    <mergeCell ref="BD23:BS23"/>
    <mergeCell ref="A23:G23"/>
    <mergeCell ref="CJ24:DA24"/>
    <mergeCell ref="CJ23:DA23"/>
    <mergeCell ref="BT25:CI25"/>
    <mergeCell ref="A21:G21"/>
    <mergeCell ref="H21:BC21"/>
    <mergeCell ref="CJ21:DA21"/>
    <mergeCell ref="CJ18:DA18"/>
    <mergeCell ref="BT17:CI17"/>
    <mergeCell ref="CJ17:DA17"/>
    <mergeCell ref="BD17:BS17"/>
    <mergeCell ref="BT18:CI18"/>
    <mergeCell ref="CJ16:DA16"/>
    <mergeCell ref="A16:G16"/>
    <mergeCell ref="H16:BC16"/>
    <mergeCell ref="H15:BC15"/>
    <mergeCell ref="BD15:BS15"/>
    <mergeCell ref="BD16:BS16"/>
    <mergeCell ref="CJ15:DA15"/>
  </mergeCells>
  <phoneticPr fontId="32" type="noConversion"/>
  <pageMargins left="0.7" right="0.7" top="0.75" bottom="0.75" header="0.3" footer="0.3"/>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3"/>
  <sheetViews>
    <sheetView view="pageBreakPreview" topLeftCell="C7" zoomScale="91" zoomScaleNormal="130" zoomScaleSheetLayoutView="91" workbookViewId="0">
      <selection activeCell="W41" sqref="W41"/>
    </sheetView>
  </sheetViews>
  <sheetFormatPr defaultColWidth="0.85546875" defaultRowHeight="15" x14ac:dyDescent="0.25"/>
  <cols>
    <col min="1" max="22" width="0.85546875" style="159"/>
    <col min="23" max="23" width="11" style="159" customWidth="1"/>
    <col min="24" max="16384" width="0.85546875" style="159"/>
  </cols>
  <sheetData>
    <row r="1" spans="1:105" ht="3" customHeight="1" x14ac:dyDescent="0.25"/>
    <row r="2" spans="1:105" ht="10.5" customHeight="1" x14ac:dyDescent="0.25"/>
    <row r="3" spans="1:105" s="158" customFormat="1" ht="14.25" x14ac:dyDescent="0.2">
      <c r="A3" s="231" t="s">
        <v>81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row>
    <row r="4" spans="1:105" s="158" customFormat="1" ht="14.25" x14ac:dyDescent="0.2">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row>
    <row r="5" spans="1:105" s="158" customFormat="1" ht="24.75" customHeight="1" x14ac:dyDescent="0.2">
      <c r="A5" s="157"/>
      <c r="B5" s="157"/>
      <c r="C5" s="157"/>
      <c r="D5" s="157"/>
      <c r="E5" s="157"/>
      <c r="F5" s="157"/>
      <c r="G5" s="157"/>
      <c r="H5" s="157"/>
      <c r="I5" s="231" t="s">
        <v>201</v>
      </c>
      <c r="J5" s="231"/>
      <c r="K5" s="231"/>
      <c r="L5" s="231"/>
      <c r="M5" s="231"/>
      <c r="N5" s="231"/>
      <c r="O5" s="231"/>
      <c r="P5" s="231"/>
      <c r="Q5" s="231"/>
      <c r="R5" s="231"/>
      <c r="S5" s="231"/>
      <c r="T5" s="231"/>
      <c r="U5" s="231"/>
      <c r="V5" s="231"/>
      <c r="W5" s="231"/>
      <c r="X5" s="231"/>
      <c r="Y5" s="231"/>
      <c r="Z5" s="231"/>
      <c r="AA5" s="231"/>
      <c r="AB5" s="157"/>
      <c r="AC5" s="157"/>
      <c r="AD5" s="157"/>
      <c r="AE5" s="157"/>
      <c r="AF5" s="157"/>
      <c r="AG5" s="304" t="s">
        <v>105</v>
      </c>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6"/>
      <c r="CZ5" s="157"/>
      <c r="DA5" s="157"/>
    </row>
    <row r="6" spans="1:105" s="158" customFormat="1" ht="14.25" x14ac:dyDescent="0.2">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row>
    <row r="7" spans="1:105" s="158" customFormat="1" ht="33" customHeight="1" x14ac:dyDescent="0.2">
      <c r="A7" s="157"/>
      <c r="B7" s="157"/>
      <c r="C7" s="157"/>
      <c r="D7" s="157"/>
      <c r="E7" s="157"/>
      <c r="F7" s="157"/>
      <c r="G7" s="157"/>
      <c r="H7" s="157"/>
      <c r="I7" s="231" t="s">
        <v>126</v>
      </c>
      <c r="J7" s="231"/>
      <c r="K7" s="231"/>
      <c r="L7" s="231"/>
      <c r="M7" s="231"/>
      <c r="N7" s="231"/>
      <c r="O7" s="231"/>
      <c r="P7" s="231"/>
      <c r="Q7" s="231"/>
      <c r="R7" s="231"/>
      <c r="S7" s="231"/>
      <c r="T7" s="231"/>
      <c r="U7" s="231"/>
      <c r="V7" s="231"/>
      <c r="W7" s="231"/>
      <c r="X7" s="231"/>
      <c r="Y7" s="231"/>
      <c r="Z7" s="231"/>
      <c r="AA7" s="231"/>
      <c r="AB7" s="157"/>
      <c r="AC7" s="157"/>
      <c r="AD7" s="157"/>
      <c r="AE7" s="157"/>
      <c r="AF7" s="157"/>
      <c r="AG7" s="304" t="s">
        <v>244</v>
      </c>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6"/>
      <c r="CZ7" s="157"/>
      <c r="DA7" s="157"/>
    </row>
    <row r="8" spans="1:105" ht="10.5" customHeight="1" x14ac:dyDescent="0.25"/>
    <row r="9" spans="1:105" s="160" customFormat="1" ht="45" customHeight="1" x14ac:dyDescent="0.2">
      <c r="A9" s="228" t="s">
        <v>13</v>
      </c>
      <c r="B9" s="229"/>
      <c r="C9" s="229"/>
      <c r="D9" s="229"/>
      <c r="E9" s="229"/>
      <c r="F9" s="229"/>
      <c r="G9" s="230"/>
      <c r="H9" s="228" t="s">
        <v>65</v>
      </c>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30"/>
      <c r="AP9" s="228" t="s">
        <v>82</v>
      </c>
      <c r="AQ9" s="229"/>
      <c r="AR9" s="229"/>
      <c r="AS9" s="229"/>
      <c r="AT9" s="229"/>
      <c r="AU9" s="229"/>
      <c r="AV9" s="229"/>
      <c r="AW9" s="229"/>
      <c r="AX9" s="229"/>
      <c r="AY9" s="229"/>
      <c r="AZ9" s="229"/>
      <c r="BA9" s="229"/>
      <c r="BB9" s="229"/>
      <c r="BC9" s="229"/>
      <c r="BD9" s="229"/>
      <c r="BE9" s="230"/>
      <c r="BF9" s="228" t="s">
        <v>83</v>
      </c>
      <c r="BG9" s="229"/>
      <c r="BH9" s="229"/>
      <c r="BI9" s="229"/>
      <c r="BJ9" s="229"/>
      <c r="BK9" s="229"/>
      <c r="BL9" s="229"/>
      <c r="BM9" s="229"/>
      <c r="BN9" s="229"/>
      <c r="BO9" s="229"/>
      <c r="BP9" s="229"/>
      <c r="BQ9" s="229"/>
      <c r="BR9" s="229"/>
      <c r="BS9" s="229"/>
      <c r="BT9" s="229"/>
      <c r="BU9" s="230"/>
      <c r="BV9" s="228" t="s">
        <v>84</v>
      </c>
      <c r="BW9" s="229"/>
      <c r="BX9" s="229"/>
      <c r="BY9" s="229"/>
      <c r="BZ9" s="229"/>
      <c r="CA9" s="229"/>
      <c r="CB9" s="229"/>
      <c r="CC9" s="229"/>
      <c r="CD9" s="229"/>
      <c r="CE9" s="229"/>
      <c r="CF9" s="229"/>
      <c r="CG9" s="229"/>
      <c r="CH9" s="229"/>
      <c r="CI9" s="229"/>
      <c r="CJ9" s="229"/>
      <c r="CK9" s="230"/>
      <c r="CL9" s="228" t="s">
        <v>85</v>
      </c>
      <c r="CM9" s="229"/>
      <c r="CN9" s="229"/>
      <c r="CO9" s="229"/>
      <c r="CP9" s="229"/>
      <c r="CQ9" s="229"/>
      <c r="CR9" s="229"/>
      <c r="CS9" s="229"/>
      <c r="CT9" s="229"/>
      <c r="CU9" s="229"/>
      <c r="CV9" s="229"/>
      <c r="CW9" s="229"/>
      <c r="CX9" s="229"/>
      <c r="CY9" s="229"/>
      <c r="CZ9" s="229"/>
      <c r="DA9" s="230"/>
    </row>
    <row r="10" spans="1:105" s="4" customFormat="1" ht="12.75" x14ac:dyDescent="0.2">
      <c r="A10" s="221">
        <v>1</v>
      </c>
      <c r="B10" s="221"/>
      <c r="C10" s="221"/>
      <c r="D10" s="221"/>
      <c r="E10" s="221"/>
      <c r="F10" s="221"/>
      <c r="G10" s="221"/>
      <c r="H10" s="221">
        <v>2</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v>4</v>
      </c>
      <c r="AQ10" s="221"/>
      <c r="AR10" s="221"/>
      <c r="AS10" s="221"/>
      <c r="AT10" s="221"/>
      <c r="AU10" s="221"/>
      <c r="AV10" s="221"/>
      <c r="AW10" s="221"/>
      <c r="AX10" s="221"/>
      <c r="AY10" s="221"/>
      <c r="AZ10" s="221"/>
      <c r="BA10" s="221"/>
      <c r="BB10" s="221"/>
      <c r="BC10" s="221"/>
      <c r="BD10" s="221"/>
      <c r="BE10" s="221"/>
      <c r="BF10" s="221">
        <v>5</v>
      </c>
      <c r="BG10" s="221"/>
      <c r="BH10" s="221"/>
      <c r="BI10" s="221"/>
      <c r="BJ10" s="221"/>
      <c r="BK10" s="221"/>
      <c r="BL10" s="221"/>
      <c r="BM10" s="221"/>
      <c r="BN10" s="221"/>
      <c r="BO10" s="221"/>
      <c r="BP10" s="221"/>
      <c r="BQ10" s="221"/>
      <c r="BR10" s="221"/>
      <c r="BS10" s="221"/>
      <c r="BT10" s="221"/>
      <c r="BU10" s="221"/>
      <c r="BV10" s="221">
        <v>6</v>
      </c>
      <c r="BW10" s="221"/>
      <c r="BX10" s="221"/>
      <c r="BY10" s="221"/>
      <c r="BZ10" s="221"/>
      <c r="CA10" s="221"/>
      <c r="CB10" s="221"/>
      <c r="CC10" s="221"/>
      <c r="CD10" s="221"/>
      <c r="CE10" s="221"/>
      <c r="CF10" s="221"/>
      <c r="CG10" s="221"/>
      <c r="CH10" s="221"/>
      <c r="CI10" s="221"/>
      <c r="CJ10" s="221"/>
      <c r="CK10" s="221"/>
      <c r="CL10" s="221">
        <v>6</v>
      </c>
      <c r="CM10" s="221"/>
      <c r="CN10" s="221"/>
      <c r="CO10" s="221"/>
      <c r="CP10" s="221"/>
      <c r="CQ10" s="221"/>
      <c r="CR10" s="221"/>
      <c r="CS10" s="221"/>
      <c r="CT10" s="221"/>
      <c r="CU10" s="221"/>
      <c r="CV10" s="221"/>
      <c r="CW10" s="221"/>
      <c r="CX10" s="221"/>
      <c r="CY10" s="221"/>
      <c r="CZ10" s="221"/>
      <c r="DA10" s="221"/>
    </row>
    <row r="11" spans="1:105" s="5" customFormat="1" ht="15" customHeight="1" x14ac:dyDescent="0.2">
      <c r="A11" s="293" t="s">
        <v>42</v>
      </c>
      <c r="B11" s="293"/>
      <c r="C11" s="293"/>
      <c r="D11" s="293"/>
      <c r="E11" s="293"/>
      <c r="F11" s="293"/>
      <c r="G11" s="293"/>
      <c r="H11" s="353" t="s">
        <v>218</v>
      </c>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4">
        <f>BV13+BV14+BV15+BV16</f>
        <v>0</v>
      </c>
      <c r="BW11" s="364"/>
      <c r="BX11" s="364"/>
      <c r="BY11" s="364"/>
      <c r="BZ11" s="364"/>
      <c r="CA11" s="364"/>
      <c r="CB11" s="364"/>
      <c r="CC11" s="364"/>
      <c r="CD11" s="364"/>
      <c r="CE11" s="364"/>
      <c r="CF11" s="364"/>
      <c r="CG11" s="364"/>
      <c r="CH11" s="364"/>
      <c r="CI11" s="364"/>
      <c r="CJ11" s="364"/>
      <c r="CK11" s="364"/>
      <c r="CL11" s="275">
        <f>CL13+CL14+CL15+CL16</f>
        <v>0</v>
      </c>
      <c r="CM11" s="275"/>
      <c r="CN11" s="275"/>
      <c r="CO11" s="275"/>
      <c r="CP11" s="275"/>
      <c r="CQ11" s="275"/>
      <c r="CR11" s="275"/>
      <c r="CS11" s="275"/>
      <c r="CT11" s="275"/>
      <c r="CU11" s="275"/>
      <c r="CV11" s="275"/>
      <c r="CW11" s="275"/>
      <c r="CX11" s="275"/>
      <c r="CY11" s="275"/>
      <c r="CZ11" s="275"/>
      <c r="DA11" s="275"/>
    </row>
    <row r="12" spans="1:105" s="5" customFormat="1" ht="15" customHeight="1" x14ac:dyDescent="0.2">
      <c r="A12" s="310"/>
      <c r="B12" s="310"/>
      <c r="C12" s="310"/>
      <c r="D12" s="310"/>
      <c r="E12" s="310"/>
      <c r="F12" s="310"/>
      <c r="G12" s="310"/>
      <c r="H12" s="352" t="s">
        <v>230</v>
      </c>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362"/>
      <c r="BW12" s="362"/>
      <c r="BX12" s="362"/>
      <c r="BY12" s="362"/>
      <c r="BZ12" s="362"/>
      <c r="CA12" s="362"/>
      <c r="CB12" s="362"/>
      <c r="CC12" s="362"/>
      <c r="CD12" s="362"/>
      <c r="CE12" s="362"/>
      <c r="CF12" s="362"/>
      <c r="CG12" s="362"/>
      <c r="CH12" s="362"/>
      <c r="CI12" s="362"/>
      <c r="CJ12" s="362"/>
      <c r="CK12" s="362"/>
      <c r="CL12" s="280"/>
      <c r="CM12" s="280"/>
      <c r="CN12" s="280"/>
      <c r="CO12" s="280"/>
      <c r="CP12" s="280"/>
      <c r="CQ12" s="280"/>
      <c r="CR12" s="280"/>
      <c r="CS12" s="280"/>
      <c r="CT12" s="280"/>
      <c r="CU12" s="280"/>
      <c r="CV12" s="280"/>
      <c r="CW12" s="280"/>
      <c r="CX12" s="280"/>
      <c r="CY12" s="280"/>
      <c r="CZ12" s="280"/>
      <c r="DA12" s="280"/>
    </row>
    <row r="13" spans="1:105" s="5" customFormat="1" ht="27" customHeight="1" x14ac:dyDescent="0.2">
      <c r="A13" s="310" t="s">
        <v>43</v>
      </c>
      <c r="B13" s="310"/>
      <c r="C13" s="310"/>
      <c r="D13" s="310"/>
      <c r="E13" s="310"/>
      <c r="F13" s="310"/>
      <c r="G13" s="310"/>
      <c r="H13" s="355" t="s">
        <v>1</v>
      </c>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362"/>
      <c r="BW13" s="362"/>
      <c r="BX13" s="362"/>
      <c r="BY13" s="362"/>
      <c r="BZ13" s="362"/>
      <c r="CA13" s="362"/>
      <c r="CB13" s="362"/>
      <c r="CC13" s="362"/>
      <c r="CD13" s="362"/>
      <c r="CE13" s="362"/>
      <c r="CF13" s="362"/>
      <c r="CG13" s="362"/>
      <c r="CH13" s="362"/>
      <c r="CI13" s="362"/>
      <c r="CJ13" s="362"/>
      <c r="CK13" s="362"/>
      <c r="CL13" s="280">
        <f>AP13*BF13*(BV13+1)</f>
        <v>0</v>
      </c>
      <c r="CM13" s="280"/>
      <c r="CN13" s="280"/>
      <c r="CO13" s="280"/>
      <c r="CP13" s="280"/>
      <c r="CQ13" s="280"/>
      <c r="CR13" s="280"/>
      <c r="CS13" s="280"/>
      <c r="CT13" s="280"/>
      <c r="CU13" s="280"/>
      <c r="CV13" s="280"/>
      <c r="CW13" s="280"/>
      <c r="CX13" s="280"/>
      <c r="CY13" s="280"/>
      <c r="CZ13" s="280"/>
      <c r="DA13" s="280"/>
    </row>
    <row r="14" spans="1:105" s="5" customFormat="1" ht="15" customHeight="1" x14ac:dyDescent="0.2">
      <c r="A14" s="310" t="s">
        <v>44</v>
      </c>
      <c r="B14" s="310"/>
      <c r="C14" s="310"/>
      <c r="D14" s="310"/>
      <c r="E14" s="310"/>
      <c r="F14" s="310"/>
      <c r="G14" s="310"/>
      <c r="H14" s="355" t="s">
        <v>523</v>
      </c>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362"/>
      <c r="BW14" s="362"/>
      <c r="BX14" s="362"/>
      <c r="BY14" s="362"/>
      <c r="BZ14" s="362"/>
      <c r="CA14" s="362"/>
      <c r="CB14" s="362"/>
      <c r="CC14" s="362"/>
      <c r="CD14" s="362"/>
      <c r="CE14" s="362"/>
      <c r="CF14" s="362"/>
      <c r="CG14" s="362"/>
      <c r="CH14" s="362"/>
      <c r="CI14" s="362"/>
      <c r="CJ14" s="362"/>
      <c r="CK14" s="362"/>
      <c r="CL14" s="280">
        <f>AP14*BF14*(BV14+1)</f>
        <v>0</v>
      </c>
      <c r="CM14" s="280"/>
      <c r="CN14" s="280"/>
      <c r="CO14" s="280"/>
      <c r="CP14" s="280"/>
      <c r="CQ14" s="280"/>
      <c r="CR14" s="280"/>
      <c r="CS14" s="280"/>
      <c r="CT14" s="280"/>
      <c r="CU14" s="280"/>
      <c r="CV14" s="280"/>
      <c r="CW14" s="280"/>
      <c r="CX14" s="280"/>
      <c r="CY14" s="280"/>
      <c r="CZ14" s="280"/>
      <c r="DA14" s="280"/>
    </row>
    <row r="15" spans="1:105" s="5" customFormat="1" ht="15" customHeight="1" x14ac:dyDescent="0.2">
      <c r="A15" s="310" t="s">
        <v>45</v>
      </c>
      <c r="B15" s="310"/>
      <c r="C15" s="310"/>
      <c r="D15" s="310"/>
      <c r="E15" s="310"/>
      <c r="F15" s="310"/>
      <c r="G15" s="310"/>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362"/>
      <c r="BW15" s="362"/>
      <c r="BX15" s="362"/>
      <c r="BY15" s="362"/>
      <c r="BZ15" s="362"/>
      <c r="CA15" s="362"/>
      <c r="CB15" s="362"/>
      <c r="CC15" s="362"/>
      <c r="CD15" s="362"/>
      <c r="CE15" s="362"/>
      <c r="CF15" s="362"/>
      <c r="CG15" s="362"/>
      <c r="CH15" s="362"/>
      <c r="CI15" s="362"/>
      <c r="CJ15" s="362"/>
      <c r="CK15" s="362"/>
      <c r="CL15" s="280">
        <f>AP15*BF15*(BV15+1)</f>
        <v>0</v>
      </c>
      <c r="CM15" s="280"/>
      <c r="CN15" s="280"/>
      <c r="CO15" s="280"/>
      <c r="CP15" s="280"/>
      <c r="CQ15" s="280"/>
      <c r="CR15" s="280"/>
      <c r="CS15" s="280"/>
      <c r="CT15" s="280"/>
      <c r="CU15" s="280"/>
      <c r="CV15" s="280"/>
      <c r="CW15" s="280"/>
      <c r="CX15" s="280"/>
      <c r="CY15" s="280"/>
      <c r="CZ15" s="280"/>
      <c r="DA15" s="280"/>
    </row>
    <row r="16" spans="1:105" s="5" customFormat="1" ht="15" customHeight="1" x14ac:dyDescent="0.2">
      <c r="A16" s="310" t="s">
        <v>219</v>
      </c>
      <c r="B16" s="310"/>
      <c r="C16" s="310"/>
      <c r="D16" s="310"/>
      <c r="E16" s="310"/>
      <c r="F16" s="310"/>
      <c r="G16" s="310"/>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362"/>
      <c r="BW16" s="362"/>
      <c r="BX16" s="362"/>
      <c r="BY16" s="362"/>
      <c r="BZ16" s="362"/>
      <c r="CA16" s="362"/>
      <c r="CB16" s="362"/>
      <c r="CC16" s="362"/>
      <c r="CD16" s="362"/>
      <c r="CE16" s="362"/>
      <c r="CF16" s="362"/>
      <c r="CG16" s="362"/>
      <c r="CH16" s="362"/>
      <c r="CI16" s="362"/>
      <c r="CJ16" s="362"/>
      <c r="CK16" s="362"/>
      <c r="CL16" s="280">
        <f>AP16*BF16*(BV16+1)</f>
        <v>0</v>
      </c>
      <c r="CM16" s="280"/>
      <c r="CN16" s="280"/>
      <c r="CO16" s="280"/>
      <c r="CP16" s="280"/>
      <c r="CQ16" s="280"/>
      <c r="CR16" s="280"/>
      <c r="CS16" s="280"/>
      <c r="CT16" s="280"/>
      <c r="CU16" s="280"/>
      <c r="CV16" s="280"/>
      <c r="CW16" s="280"/>
      <c r="CX16" s="280"/>
      <c r="CY16" s="280"/>
      <c r="CZ16" s="280"/>
      <c r="DA16" s="280"/>
    </row>
    <row r="17" spans="1:105" s="5" customFormat="1" ht="15" customHeight="1" x14ac:dyDescent="0.2">
      <c r="A17" s="293" t="s">
        <v>46</v>
      </c>
      <c r="B17" s="293"/>
      <c r="C17" s="293"/>
      <c r="D17" s="293"/>
      <c r="E17" s="293"/>
      <c r="F17" s="293"/>
      <c r="G17" s="293"/>
      <c r="H17" s="353" t="s">
        <v>514</v>
      </c>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4">
        <f>BV19+BV20+BV21+BV22</f>
        <v>0</v>
      </c>
      <c r="BW17" s="364"/>
      <c r="BX17" s="364"/>
      <c r="BY17" s="364"/>
      <c r="BZ17" s="364"/>
      <c r="CA17" s="364"/>
      <c r="CB17" s="364"/>
      <c r="CC17" s="364"/>
      <c r="CD17" s="364"/>
      <c r="CE17" s="364"/>
      <c r="CF17" s="364"/>
      <c r="CG17" s="364"/>
      <c r="CH17" s="364"/>
      <c r="CI17" s="364"/>
      <c r="CJ17" s="364"/>
      <c r="CK17" s="364"/>
      <c r="CL17" s="275">
        <f>CL19+CL20+CL21+CL22</f>
        <v>0</v>
      </c>
      <c r="CM17" s="275"/>
      <c r="CN17" s="275"/>
      <c r="CO17" s="275"/>
      <c r="CP17" s="275"/>
      <c r="CQ17" s="275"/>
      <c r="CR17" s="275"/>
      <c r="CS17" s="275"/>
      <c r="CT17" s="275"/>
      <c r="CU17" s="275"/>
      <c r="CV17" s="275"/>
      <c r="CW17" s="275"/>
      <c r="CX17" s="275"/>
      <c r="CY17" s="275"/>
      <c r="CZ17" s="275"/>
      <c r="DA17" s="275"/>
    </row>
    <row r="18" spans="1:105" s="32" customFormat="1" ht="15" customHeight="1" x14ac:dyDescent="0.2">
      <c r="A18" s="365"/>
      <c r="B18" s="365"/>
      <c r="C18" s="365"/>
      <c r="D18" s="365"/>
      <c r="E18" s="365"/>
      <c r="F18" s="365"/>
      <c r="G18" s="365"/>
      <c r="H18" s="355" t="s">
        <v>230</v>
      </c>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362"/>
      <c r="BW18" s="362"/>
      <c r="BX18" s="362"/>
      <c r="BY18" s="362"/>
      <c r="BZ18" s="362"/>
      <c r="CA18" s="362"/>
      <c r="CB18" s="362"/>
      <c r="CC18" s="362"/>
      <c r="CD18" s="362"/>
      <c r="CE18" s="362"/>
      <c r="CF18" s="362"/>
      <c r="CG18" s="362"/>
      <c r="CH18" s="362"/>
      <c r="CI18" s="362"/>
      <c r="CJ18" s="362"/>
      <c r="CK18" s="362"/>
      <c r="CL18" s="280"/>
      <c r="CM18" s="280"/>
      <c r="CN18" s="280"/>
      <c r="CO18" s="280"/>
      <c r="CP18" s="280"/>
      <c r="CQ18" s="280"/>
      <c r="CR18" s="280"/>
      <c r="CS18" s="280"/>
      <c r="CT18" s="280"/>
      <c r="CU18" s="280"/>
      <c r="CV18" s="280"/>
      <c r="CW18" s="280"/>
      <c r="CX18" s="280"/>
      <c r="CY18" s="280"/>
      <c r="CZ18" s="280"/>
      <c r="DA18" s="280"/>
    </row>
    <row r="19" spans="1:105" s="5" customFormat="1" ht="24" customHeight="1" x14ac:dyDescent="0.2">
      <c r="A19" s="310" t="s">
        <v>47</v>
      </c>
      <c r="B19" s="310"/>
      <c r="C19" s="310"/>
      <c r="D19" s="310"/>
      <c r="E19" s="310"/>
      <c r="F19" s="310"/>
      <c r="G19" s="310"/>
      <c r="H19" s="355" t="s">
        <v>548</v>
      </c>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362"/>
      <c r="BW19" s="362"/>
      <c r="BX19" s="362"/>
      <c r="BY19" s="362"/>
      <c r="BZ19" s="362"/>
      <c r="CA19" s="362"/>
      <c r="CB19" s="362"/>
      <c r="CC19" s="362"/>
      <c r="CD19" s="362"/>
      <c r="CE19" s="362"/>
      <c r="CF19" s="362"/>
      <c r="CG19" s="362"/>
      <c r="CH19" s="362"/>
      <c r="CI19" s="362"/>
      <c r="CJ19" s="362"/>
      <c r="CK19" s="362"/>
      <c r="CL19" s="280">
        <f>AP19*BF19*(BV19+1)</f>
        <v>0</v>
      </c>
      <c r="CM19" s="280"/>
      <c r="CN19" s="280"/>
      <c r="CO19" s="280"/>
      <c r="CP19" s="280"/>
      <c r="CQ19" s="280"/>
      <c r="CR19" s="280"/>
      <c r="CS19" s="280"/>
      <c r="CT19" s="280"/>
      <c r="CU19" s="280"/>
      <c r="CV19" s="280"/>
      <c r="CW19" s="280"/>
      <c r="CX19" s="280"/>
      <c r="CY19" s="280"/>
      <c r="CZ19" s="280"/>
      <c r="DA19" s="280"/>
    </row>
    <row r="20" spans="1:105" s="5" customFormat="1" ht="15" customHeight="1" x14ac:dyDescent="0.2">
      <c r="A20" s="310" t="s">
        <v>48</v>
      </c>
      <c r="B20" s="310"/>
      <c r="C20" s="310"/>
      <c r="D20" s="310"/>
      <c r="E20" s="310"/>
      <c r="F20" s="310"/>
      <c r="G20" s="310"/>
      <c r="H20" s="355" t="s">
        <v>523</v>
      </c>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362"/>
      <c r="BW20" s="362"/>
      <c r="BX20" s="362"/>
      <c r="BY20" s="362"/>
      <c r="BZ20" s="362"/>
      <c r="CA20" s="362"/>
      <c r="CB20" s="362"/>
      <c r="CC20" s="362"/>
      <c r="CD20" s="362"/>
      <c r="CE20" s="362"/>
      <c r="CF20" s="362"/>
      <c r="CG20" s="362"/>
      <c r="CH20" s="362"/>
      <c r="CI20" s="362"/>
      <c r="CJ20" s="362"/>
      <c r="CK20" s="362"/>
      <c r="CL20" s="280">
        <f>AP20*BF20*(BV20+1)</f>
        <v>0</v>
      </c>
      <c r="CM20" s="280"/>
      <c r="CN20" s="280"/>
      <c r="CO20" s="280"/>
      <c r="CP20" s="280"/>
      <c r="CQ20" s="280"/>
      <c r="CR20" s="280"/>
      <c r="CS20" s="280"/>
      <c r="CT20" s="280"/>
      <c r="CU20" s="280"/>
      <c r="CV20" s="280"/>
      <c r="CW20" s="280"/>
      <c r="CX20" s="280"/>
      <c r="CY20" s="280"/>
      <c r="CZ20" s="280"/>
      <c r="DA20" s="280"/>
    </row>
    <row r="21" spans="1:105" s="5" customFormat="1" ht="15" customHeight="1" x14ac:dyDescent="0.2">
      <c r="A21" s="310" t="s">
        <v>49</v>
      </c>
      <c r="B21" s="310"/>
      <c r="C21" s="310"/>
      <c r="D21" s="310"/>
      <c r="E21" s="310"/>
      <c r="F21" s="310"/>
      <c r="G21" s="310"/>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362"/>
      <c r="BW21" s="362"/>
      <c r="BX21" s="362"/>
      <c r="BY21" s="362"/>
      <c r="BZ21" s="362"/>
      <c r="CA21" s="362"/>
      <c r="CB21" s="362"/>
      <c r="CC21" s="362"/>
      <c r="CD21" s="362"/>
      <c r="CE21" s="362"/>
      <c r="CF21" s="362"/>
      <c r="CG21" s="362"/>
      <c r="CH21" s="362"/>
      <c r="CI21" s="362"/>
      <c r="CJ21" s="362"/>
      <c r="CK21" s="362"/>
      <c r="CL21" s="280">
        <f>AP21*BF21*(BV21+1)</f>
        <v>0</v>
      </c>
      <c r="CM21" s="280"/>
      <c r="CN21" s="280"/>
      <c r="CO21" s="280"/>
      <c r="CP21" s="280"/>
      <c r="CQ21" s="280"/>
      <c r="CR21" s="280"/>
      <c r="CS21" s="280"/>
      <c r="CT21" s="280"/>
      <c r="CU21" s="280"/>
      <c r="CV21" s="280"/>
      <c r="CW21" s="280"/>
      <c r="CX21" s="280"/>
      <c r="CY21" s="280"/>
      <c r="CZ21" s="280"/>
      <c r="DA21" s="280"/>
    </row>
    <row r="22" spans="1:105" s="5" customFormat="1" ht="15" customHeight="1" x14ac:dyDescent="0.2">
      <c r="A22" s="310" t="s">
        <v>50</v>
      </c>
      <c r="B22" s="310"/>
      <c r="C22" s="310"/>
      <c r="D22" s="310"/>
      <c r="E22" s="310"/>
      <c r="F22" s="310"/>
      <c r="G22" s="310"/>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362"/>
      <c r="BW22" s="362"/>
      <c r="BX22" s="362"/>
      <c r="BY22" s="362"/>
      <c r="BZ22" s="362"/>
      <c r="CA22" s="362"/>
      <c r="CB22" s="362"/>
      <c r="CC22" s="362"/>
      <c r="CD22" s="362"/>
      <c r="CE22" s="362"/>
      <c r="CF22" s="362"/>
      <c r="CG22" s="362"/>
      <c r="CH22" s="362"/>
      <c r="CI22" s="362"/>
      <c r="CJ22" s="362"/>
      <c r="CK22" s="362"/>
      <c r="CL22" s="280">
        <f>AP22*BF22*(BV22+1)</f>
        <v>0</v>
      </c>
      <c r="CM22" s="280"/>
      <c r="CN22" s="280"/>
      <c r="CO22" s="280"/>
      <c r="CP22" s="280"/>
      <c r="CQ22" s="280"/>
      <c r="CR22" s="280"/>
      <c r="CS22" s="280"/>
      <c r="CT22" s="280"/>
      <c r="CU22" s="280"/>
      <c r="CV22" s="280"/>
      <c r="CW22" s="280"/>
      <c r="CX22" s="280"/>
      <c r="CY22" s="280"/>
      <c r="CZ22" s="280"/>
      <c r="DA22" s="280"/>
    </row>
    <row r="23" spans="1:105" s="30" customFormat="1" ht="15" customHeight="1" x14ac:dyDescent="0.2">
      <c r="A23" s="293" t="s">
        <v>52</v>
      </c>
      <c r="B23" s="293"/>
      <c r="C23" s="293"/>
      <c r="D23" s="293"/>
      <c r="E23" s="293"/>
      <c r="F23" s="293"/>
      <c r="G23" s="293"/>
      <c r="H23" s="353" t="s">
        <v>221</v>
      </c>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4">
        <f>BV25+BV26+BV27+BV28</f>
        <v>0</v>
      </c>
      <c r="BW23" s="364"/>
      <c r="BX23" s="364"/>
      <c r="BY23" s="364"/>
      <c r="BZ23" s="364"/>
      <c r="CA23" s="364"/>
      <c r="CB23" s="364"/>
      <c r="CC23" s="364"/>
      <c r="CD23" s="364"/>
      <c r="CE23" s="364"/>
      <c r="CF23" s="364"/>
      <c r="CG23" s="364"/>
      <c r="CH23" s="364"/>
      <c r="CI23" s="364"/>
      <c r="CJ23" s="364"/>
      <c r="CK23" s="364"/>
      <c r="CL23" s="275">
        <f>CL25+CL26+CL27+CL28</f>
        <v>0</v>
      </c>
      <c r="CM23" s="275"/>
      <c r="CN23" s="275"/>
      <c r="CO23" s="275"/>
      <c r="CP23" s="275"/>
      <c r="CQ23" s="275"/>
      <c r="CR23" s="275"/>
      <c r="CS23" s="275"/>
      <c r="CT23" s="275"/>
      <c r="CU23" s="275"/>
      <c r="CV23" s="275"/>
      <c r="CW23" s="275"/>
      <c r="CX23" s="275"/>
      <c r="CY23" s="275"/>
      <c r="CZ23" s="275"/>
      <c r="DA23" s="275"/>
    </row>
    <row r="24" spans="1:105" s="33" customFormat="1" ht="15" customHeight="1" x14ac:dyDescent="0.2">
      <c r="A24" s="365"/>
      <c r="B24" s="365"/>
      <c r="C24" s="365"/>
      <c r="D24" s="365"/>
      <c r="E24" s="365"/>
      <c r="F24" s="365"/>
      <c r="G24" s="365"/>
      <c r="H24" s="355" t="s">
        <v>230</v>
      </c>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362"/>
      <c r="BW24" s="362"/>
      <c r="BX24" s="362"/>
      <c r="BY24" s="362"/>
      <c r="BZ24" s="362"/>
      <c r="CA24" s="362"/>
      <c r="CB24" s="362"/>
      <c r="CC24" s="362"/>
      <c r="CD24" s="362"/>
      <c r="CE24" s="362"/>
      <c r="CF24" s="362"/>
      <c r="CG24" s="362"/>
      <c r="CH24" s="362"/>
      <c r="CI24" s="362"/>
      <c r="CJ24" s="362"/>
      <c r="CK24" s="362"/>
      <c r="CL24" s="280"/>
      <c r="CM24" s="280"/>
      <c r="CN24" s="280"/>
      <c r="CO24" s="280"/>
      <c r="CP24" s="280"/>
      <c r="CQ24" s="280"/>
      <c r="CR24" s="280"/>
      <c r="CS24" s="280"/>
      <c r="CT24" s="280"/>
      <c r="CU24" s="280"/>
      <c r="CV24" s="280"/>
      <c r="CW24" s="280"/>
      <c r="CX24" s="280"/>
      <c r="CY24" s="280"/>
      <c r="CZ24" s="280"/>
      <c r="DA24" s="280"/>
    </row>
    <row r="25" spans="1:105" s="30" customFormat="1" ht="26.25" customHeight="1" x14ac:dyDescent="0.2">
      <c r="A25" s="310" t="s">
        <v>222</v>
      </c>
      <c r="B25" s="310"/>
      <c r="C25" s="310"/>
      <c r="D25" s="310"/>
      <c r="E25" s="310"/>
      <c r="F25" s="310"/>
      <c r="G25" s="310"/>
      <c r="H25" s="355" t="s">
        <v>0</v>
      </c>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362"/>
      <c r="BW25" s="362"/>
      <c r="BX25" s="362"/>
      <c r="BY25" s="362"/>
      <c r="BZ25" s="362"/>
      <c r="CA25" s="362"/>
      <c r="CB25" s="362"/>
      <c r="CC25" s="362"/>
      <c r="CD25" s="362"/>
      <c r="CE25" s="362"/>
      <c r="CF25" s="362"/>
      <c r="CG25" s="362"/>
      <c r="CH25" s="362"/>
      <c r="CI25" s="362"/>
      <c r="CJ25" s="362"/>
      <c r="CK25" s="362"/>
      <c r="CL25" s="280">
        <f>AP25*BF25*(BV25+1)</f>
        <v>0</v>
      </c>
      <c r="CM25" s="280"/>
      <c r="CN25" s="280"/>
      <c r="CO25" s="280"/>
      <c r="CP25" s="280"/>
      <c r="CQ25" s="280"/>
      <c r="CR25" s="280"/>
      <c r="CS25" s="280"/>
      <c r="CT25" s="280"/>
      <c r="CU25" s="280"/>
      <c r="CV25" s="280"/>
      <c r="CW25" s="280"/>
      <c r="CX25" s="280"/>
      <c r="CY25" s="280"/>
      <c r="CZ25" s="280"/>
      <c r="DA25" s="280"/>
    </row>
    <row r="26" spans="1:105" s="30" customFormat="1" ht="15" customHeight="1" x14ac:dyDescent="0.2">
      <c r="A26" s="310" t="s">
        <v>223</v>
      </c>
      <c r="B26" s="310"/>
      <c r="C26" s="310"/>
      <c r="D26" s="310"/>
      <c r="E26" s="310"/>
      <c r="F26" s="310"/>
      <c r="G26" s="310"/>
      <c r="H26" s="355" t="s">
        <v>523</v>
      </c>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362"/>
      <c r="BW26" s="362"/>
      <c r="BX26" s="362"/>
      <c r="BY26" s="362"/>
      <c r="BZ26" s="362"/>
      <c r="CA26" s="362"/>
      <c r="CB26" s="362"/>
      <c r="CC26" s="362"/>
      <c r="CD26" s="362"/>
      <c r="CE26" s="362"/>
      <c r="CF26" s="362"/>
      <c r="CG26" s="362"/>
      <c r="CH26" s="362"/>
      <c r="CI26" s="362"/>
      <c r="CJ26" s="362"/>
      <c r="CK26" s="362"/>
      <c r="CL26" s="280">
        <f>AP26*BF26*(BV26+1)</f>
        <v>0</v>
      </c>
      <c r="CM26" s="280"/>
      <c r="CN26" s="280"/>
      <c r="CO26" s="280"/>
      <c r="CP26" s="280"/>
      <c r="CQ26" s="280"/>
      <c r="CR26" s="280"/>
      <c r="CS26" s="280"/>
      <c r="CT26" s="280"/>
      <c r="CU26" s="280"/>
      <c r="CV26" s="280"/>
      <c r="CW26" s="280"/>
      <c r="CX26" s="280"/>
      <c r="CY26" s="280"/>
      <c r="CZ26" s="280"/>
      <c r="DA26" s="280"/>
    </row>
    <row r="27" spans="1:105" s="30" customFormat="1" ht="15" customHeight="1" x14ac:dyDescent="0.2">
      <c r="A27" s="310" t="s">
        <v>224</v>
      </c>
      <c r="B27" s="310"/>
      <c r="C27" s="310"/>
      <c r="D27" s="310"/>
      <c r="E27" s="310"/>
      <c r="F27" s="310"/>
      <c r="G27" s="310"/>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362"/>
      <c r="BW27" s="362"/>
      <c r="BX27" s="362"/>
      <c r="BY27" s="362"/>
      <c r="BZ27" s="362"/>
      <c r="CA27" s="362"/>
      <c r="CB27" s="362"/>
      <c r="CC27" s="362"/>
      <c r="CD27" s="362"/>
      <c r="CE27" s="362"/>
      <c r="CF27" s="362"/>
      <c r="CG27" s="362"/>
      <c r="CH27" s="362"/>
      <c r="CI27" s="362"/>
      <c r="CJ27" s="362"/>
      <c r="CK27" s="362"/>
      <c r="CL27" s="280">
        <f>AP27*BF27*(BV27+1)</f>
        <v>0</v>
      </c>
      <c r="CM27" s="280"/>
      <c r="CN27" s="280"/>
      <c r="CO27" s="280"/>
      <c r="CP27" s="280"/>
      <c r="CQ27" s="280"/>
      <c r="CR27" s="280"/>
      <c r="CS27" s="280"/>
      <c r="CT27" s="280"/>
      <c r="CU27" s="280"/>
      <c r="CV27" s="280"/>
      <c r="CW27" s="280"/>
      <c r="CX27" s="280"/>
      <c r="CY27" s="280"/>
      <c r="CZ27" s="280"/>
      <c r="DA27" s="280"/>
    </row>
    <row r="28" spans="1:105" s="30" customFormat="1" ht="15" customHeight="1" x14ac:dyDescent="0.2">
      <c r="A28" s="310" t="s">
        <v>225</v>
      </c>
      <c r="B28" s="310"/>
      <c r="C28" s="310"/>
      <c r="D28" s="310"/>
      <c r="E28" s="310"/>
      <c r="F28" s="310"/>
      <c r="G28" s="310"/>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362"/>
      <c r="BW28" s="362"/>
      <c r="BX28" s="362"/>
      <c r="BY28" s="362"/>
      <c r="BZ28" s="362"/>
      <c r="CA28" s="362"/>
      <c r="CB28" s="362"/>
      <c r="CC28" s="362"/>
      <c r="CD28" s="362"/>
      <c r="CE28" s="362"/>
      <c r="CF28" s="362"/>
      <c r="CG28" s="362"/>
      <c r="CH28" s="362"/>
      <c r="CI28" s="362"/>
      <c r="CJ28" s="362"/>
      <c r="CK28" s="362"/>
      <c r="CL28" s="280">
        <f>AP28*BF28*(BV28+1)</f>
        <v>0</v>
      </c>
      <c r="CM28" s="280"/>
      <c r="CN28" s="280"/>
      <c r="CO28" s="280"/>
      <c r="CP28" s="280"/>
      <c r="CQ28" s="280"/>
      <c r="CR28" s="280"/>
      <c r="CS28" s="280"/>
      <c r="CT28" s="280"/>
      <c r="CU28" s="280"/>
      <c r="CV28" s="280"/>
      <c r="CW28" s="280"/>
      <c r="CX28" s="280"/>
      <c r="CY28" s="280"/>
      <c r="CZ28" s="280"/>
      <c r="DA28" s="280"/>
    </row>
    <row r="29" spans="1:105" s="30" customFormat="1" ht="15" customHeight="1" x14ac:dyDescent="0.2">
      <c r="A29" s="293" t="s">
        <v>109</v>
      </c>
      <c r="B29" s="293"/>
      <c r="C29" s="293"/>
      <c r="D29" s="293"/>
      <c r="E29" s="293"/>
      <c r="F29" s="293"/>
      <c r="G29" s="293"/>
      <c r="H29" s="353" t="s">
        <v>256</v>
      </c>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4">
        <f>BV31+BV32+BV33+BV34</f>
        <v>0</v>
      </c>
      <c r="BW29" s="364"/>
      <c r="BX29" s="364"/>
      <c r="BY29" s="364"/>
      <c r="BZ29" s="364"/>
      <c r="CA29" s="364"/>
      <c r="CB29" s="364"/>
      <c r="CC29" s="364"/>
      <c r="CD29" s="364"/>
      <c r="CE29" s="364"/>
      <c r="CF29" s="364"/>
      <c r="CG29" s="364"/>
      <c r="CH29" s="364"/>
      <c r="CI29" s="364"/>
      <c r="CJ29" s="364"/>
      <c r="CK29" s="364"/>
      <c r="CL29" s="275">
        <f>CL31+CL32+CL33+CL34</f>
        <v>0</v>
      </c>
      <c r="CM29" s="275"/>
      <c r="CN29" s="275"/>
      <c r="CO29" s="275"/>
      <c r="CP29" s="275"/>
      <c r="CQ29" s="275"/>
      <c r="CR29" s="275"/>
      <c r="CS29" s="275"/>
      <c r="CT29" s="275"/>
      <c r="CU29" s="275"/>
      <c r="CV29" s="275"/>
      <c r="CW29" s="275"/>
      <c r="CX29" s="275"/>
      <c r="CY29" s="275"/>
      <c r="CZ29" s="275"/>
      <c r="DA29" s="275"/>
    </row>
    <row r="30" spans="1:105" s="33" customFormat="1" ht="15" customHeight="1" x14ac:dyDescent="0.2">
      <c r="A30" s="365"/>
      <c r="B30" s="365"/>
      <c r="C30" s="365"/>
      <c r="D30" s="365"/>
      <c r="E30" s="365"/>
      <c r="F30" s="365"/>
      <c r="G30" s="365"/>
      <c r="H30" s="355" t="s">
        <v>230</v>
      </c>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362"/>
      <c r="BW30" s="362"/>
      <c r="BX30" s="362"/>
      <c r="BY30" s="362"/>
      <c r="BZ30" s="362"/>
      <c r="CA30" s="362"/>
      <c r="CB30" s="362"/>
      <c r="CC30" s="362"/>
      <c r="CD30" s="362"/>
      <c r="CE30" s="362"/>
      <c r="CF30" s="362"/>
      <c r="CG30" s="362"/>
      <c r="CH30" s="362"/>
      <c r="CI30" s="362"/>
      <c r="CJ30" s="362"/>
      <c r="CK30" s="362"/>
      <c r="CL30" s="280"/>
      <c r="CM30" s="280"/>
      <c r="CN30" s="280"/>
      <c r="CO30" s="280"/>
      <c r="CP30" s="280"/>
      <c r="CQ30" s="280"/>
      <c r="CR30" s="280"/>
      <c r="CS30" s="280"/>
      <c r="CT30" s="280"/>
      <c r="CU30" s="280"/>
      <c r="CV30" s="280"/>
      <c r="CW30" s="280"/>
      <c r="CX30" s="280"/>
      <c r="CY30" s="280"/>
      <c r="CZ30" s="280"/>
      <c r="DA30" s="280"/>
    </row>
    <row r="31" spans="1:105" s="5" customFormat="1" ht="15" customHeight="1" x14ac:dyDescent="0.2">
      <c r="A31" s="310" t="s">
        <v>226</v>
      </c>
      <c r="B31" s="310"/>
      <c r="C31" s="310"/>
      <c r="D31" s="310"/>
      <c r="E31" s="310"/>
      <c r="F31" s="310"/>
      <c r="G31" s="310"/>
      <c r="H31" s="355" t="s">
        <v>257</v>
      </c>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362"/>
      <c r="BW31" s="362"/>
      <c r="BX31" s="362"/>
      <c r="BY31" s="362"/>
      <c r="BZ31" s="362"/>
      <c r="CA31" s="362"/>
      <c r="CB31" s="362"/>
      <c r="CC31" s="362"/>
      <c r="CD31" s="362"/>
      <c r="CE31" s="362"/>
      <c r="CF31" s="362"/>
      <c r="CG31" s="362"/>
      <c r="CH31" s="362"/>
      <c r="CI31" s="362"/>
      <c r="CJ31" s="362"/>
      <c r="CK31" s="362"/>
      <c r="CL31" s="280">
        <f>AP31*BF31*(BV31+1)</f>
        <v>0</v>
      </c>
      <c r="CM31" s="280"/>
      <c r="CN31" s="280"/>
      <c r="CO31" s="280"/>
      <c r="CP31" s="280"/>
      <c r="CQ31" s="280"/>
      <c r="CR31" s="280"/>
      <c r="CS31" s="280"/>
      <c r="CT31" s="280"/>
      <c r="CU31" s="280"/>
      <c r="CV31" s="280"/>
      <c r="CW31" s="280"/>
      <c r="CX31" s="280"/>
      <c r="CY31" s="280"/>
      <c r="CZ31" s="280"/>
      <c r="DA31" s="280"/>
    </row>
    <row r="32" spans="1:105" s="5" customFormat="1" ht="15" customHeight="1" x14ac:dyDescent="0.2">
      <c r="A32" s="310" t="s">
        <v>227</v>
      </c>
      <c r="B32" s="310"/>
      <c r="C32" s="310"/>
      <c r="D32" s="310"/>
      <c r="E32" s="310"/>
      <c r="F32" s="310"/>
      <c r="G32" s="310"/>
      <c r="H32" s="355" t="s">
        <v>524</v>
      </c>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362"/>
      <c r="BW32" s="362"/>
      <c r="BX32" s="362"/>
      <c r="BY32" s="362"/>
      <c r="BZ32" s="362"/>
      <c r="CA32" s="362"/>
      <c r="CB32" s="362"/>
      <c r="CC32" s="362"/>
      <c r="CD32" s="362"/>
      <c r="CE32" s="362"/>
      <c r="CF32" s="362"/>
      <c r="CG32" s="362"/>
      <c r="CH32" s="362"/>
      <c r="CI32" s="362"/>
      <c r="CJ32" s="362"/>
      <c r="CK32" s="362"/>
      <c r="CL32" s="280">
        <f>AP32*BF32*(BV32+1)</f>
        <v>0</v>
      </c>
      <c r="CM32" s="280"/>
      <c r="CN32" s="280"/>
      <c r="CO32" s="280"/>
      <c r="CP32" s="280"/>
      <c r="CQ32" s="280"/>
      <c r="CR32" s="280"/>
      <c r="CS32" s="280"/>
      <c r="CT32" s="280"/>
      <c r="CU32" s="280"/>
      <c r="CV32" s="280"/>
      <c r="CW32" s="280"/>
      <c r="CX32" s="280"/>
      <c r="CY32" s="280"/>
      <c r="CZ32" s="280"/>
      <c r="DA32" s="280"/>
    </row>
    <row r="33" spans="1:105" s="5" customFormat="1" ht="15" customHeight="1" x14ac:dyDescent="0.2">
      <c r="A33" s="310" t="s">
        <v>228</v>
      </c>
      <c r="B33" s="310"/>
      <c r="C33" s="310"/>
      <c r="D33" s="310"/>
      <c r="E33" s="310"/>
      <c r="F33" s="310"/>
      <c r="G33" s="310"/>
      <c r="H33" s="355" t="s">
        <v>525</v>
      </c>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362"/>
      <c r="BW33" s="362"/>
      <c r="BX33" s="362"/>
      <c r="BY33" s="362"/>
      <c r="BZ33" s="362"/>
      <c r="CA33" s="362"/>
      <c r="CB33" s="362"/>
      <c r="CC33" s="362"/>
      <c r="CD33" s="362"/>
      <c r="CE33" s="362"/>
      <c r="CF33" s="362"/>
      <c r="CG33" s="362"/>
      <c r="CH33" s="362"/>
      <c r="CI33" s="362"/>
      <c r="CJ33" s="362"/>
      <c r="CK33" s="362"/>
      <c r="CL33" s="280">
        <f t="shared" ref="CL33:CL34" si="0">AP33*BF33*(BV33+1)</f>
        <v>0</v>
      </c>
      <c r="CM33" s="280"/>
      <c r="CN33" s="280"/>
      <c r="CO33" s="280"/>
      <c r="CP33" s="280"/>
      <c r="CQ33" s="280"/>
      <c r="CR33" s="280"/>
      <c r="CS33" s="280"/>
      <c r="CT33" s="280"/>
      <c r="CU33" s="280"/>
      <c r="CV33" s="280"/>
      <c r="CW33" s="280"/>
      <c r="CX33" s="280"/>
      <c r="CY33" s="280"/>
      <c r="CZ33" s="280"/>
      <c r="DA33" s="280"/>
    </row>
    <row r="34" spans="1:105" s="5" customFormat="1" ht="15" customHeight="1" x14ac:dyDescent="0.2">
      <c r="A34" s="310" t="s">
        <v>229</v>
      </c>
      <c r="B34" s="310"/>
      <c r="C34" s="310"/>
      <c r="D34" s="310"/>
      <c r="E34" s="310"/>
      <c r="F34" s="310"/>
      <c r="G34" s="310"/>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362"/>
      <c r="BW34" s="362"/>
      <c r="BX34" s="362"/>
      <c r="BY34" s="362"/>
      <c r="BZ34" s="362"/>
      <c r="CA34" s="362"/>
      <c r="CB34" s="362"/>
      <c r="CC34" s="362"/>
      <c r="CD34" s="362"/>
      <c r="CE34" s="362"/>
      <c r="CF34" s="362"/>
      <c r="CG34" s="362"/>
      <c r="CH34" s="362"/>
      <c r="CI34" s="362"/>
      <c r="CJ34" s="362"/>
      <c r="CK34" s="362"/>
      <c r="CL34" s="280">
        <f t="shared" si="0"/>
        <v>0</v>
      </c>
      <c r="CM34" s="280"/>
      <c r="CN34" s="280"/>
      <c r="CO34" s="280"/>
      <c r="CP34" s="280"/>
      <c r="CQ34" s="280"/>
      <c r="CR34" s="280"/>
      <c r="CS34" s="280"/>
      <c r="CT34" s="280"/>
      <c r="CU34" s="280"/>
      <c r="CV34" s="280"/>
      <c r="CW34" s="280"/>
      <c r="CX34" s="280"/>
      <c r="CY34" s="280"/>
      <c r="CZ34" s="280"/>
      <c r="DA34" s="280"/>
    </row>
    <row r="35" spans="1:105" s="30" customFormat="1" ht="15" customHeight="1" x14ac:dyDescent="0.2">
      <c r="A35" s="293"/>
      <c r="B35" s="293"/>
      <c r="C35" s="293"/>
      <c r="D35" s="293"/>
      <c r="E35" s="293"/>
      <c r="F35" s="293"/>
      <c r="G35" s="293"/>
      <c r="H35" s="329" t="s">
        <v>22</v>
      </c>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6"/>
      <c r="AP35" s="279" t="s">
        <v>23</v>
      </c>
      <c r="AQ35" s="279"/>
      <c r="AR35" s="279"/>
      <c r="AS35" s="279"/>
      <c r="AT35" s="279"/>
      <c r="AU35" s="279"/>
      <c r="AV35" s="279"/>
      <c r="AW35" s="279"/>
      <c r="AX35" s="279"/>
      <c r="AY35" s="279"/>
      <c r="AZ35" s="279"/>
      <c r="BA35" s="279"/>
      <c r="BB35" s="279"/>
      <c r="BC35" s="279"/>
      <c r="BD35" s="279"/>
      <c r="BE35" s="279"/>
      <c r="BF35" s="279" t="s">
        <v>23</v>
      </c>
      <c r="BG35" s="279"/>
      <c r="BH35" s="279"/>
      <c r="BI35" s="279"/>
      <c r="BJ35" s="279"/>
      <c r="BK35" s="279"/>
      <c r="BL35" s="279"/>
      <c r="BM35" s="279"/>
      <c r="BN35" s="279"/>
      <c r="BO35" s="279"/>
      <c r="BP35" s="279"/>
      <c r="BQ35" s="279"/>
      <c r="BR35" s="279"/>
      <c r="BS35" s="279"/>
      <c r="BT35" s="279"/>
      <c r="BU35" s="279"/>
      <c r="BV35" s="279" t="s">
        <v>23</v>
      </c>
      <c r="BW35" s="279"/>
      <c r="BX35" s="279"/>
      <c r="BY35" s="279"/>
      <c r="BZ35" s="279"/>
      <c r="CA35" s="279"/>
      <c r="CB35" s="279"/>
      <c r="CC35" s="279"/>
      <c r="CD35" s="279"/>
      <c r="CE35" s="279"/>
      <c r="CF35" s="279"/>
      <c r="CG35" s="279"/>
      <c r="CH35" s="279"/>
      <c r="CI35" s="279"/>
      <c r="CJ35" s="279"/>
      <c r="CK35" s="279"/>
      <c r="CL35" s="275">
        <f>CL29+CL23+CL17+CL11</f>
        <v>0</v>
      </c>
      <c r="CM35" s="275"/>
      <c r="CN35" s="275"/>
      <c r="CO35" s="275"/>
      <c r="CP35" s="275"/>
      <c r="CQ35" s="275"/>
      <c r="CR35" s="275"/>
      <c r="CS35" s="275"/>
      <c r="CT35" s="275"/>
      <c r="CU35" s="275"/>
      <c r="CV35" s="275"/>
      <c r="CW35" s="275"/>
      <c r="CX35" s="275"/>
      <c r="CY35" s="275"/>
      <c r="CZ35" s="275"/>
      <c r="DA35" s="275"/>
    </row>
    <row r="36" spans="1:105" ht="12" customHeight="1" x14ac:dyDescent="0.25">
      <c r="CL36" s="49"/>
      <c r="CM36" s="49"/>
      <c r="CN36" s="49"/>
      <c r="CO36" s="49"/>
      <c r="CP36" s="49"/>
      <c r="CQ36" s="49"/>
      <c r="CR36" s="49"/>
      <c r="CS36" s="49"/>
      <c r="CT36" s="49"/>
      <c r="CU36" s="49"/>
      <c r="CV36" s="49"/>
      <c r="CW36" s="49"/>
      <c r="CX36" s="49"/>
      <c r="CY36" s="49"/>
      <c r="CZ36" s="49"/>
      <c r="DA36" s="49"/>
    </row>
    <row r="37" spans="1:105" x14ac:dyDescent="0.25">
      <c r="F37" s="159" t="s">
        <v>231</v>
      </c>
    </row>
    <row r="39" spans="1:105" x14ac:dyDescent="0.25">
      <c r="E39" s="159" t="s">
        <v>531</v>
      </c>
      <c r="F39" s="75"/>
      <c r="G39" s="75"/>
      <c r="H39" s="75"/>
      <c r="I39" s="75"/>
      <c r="J39" s="75"/>
      <c r="K39" s="75"/>
      <c r="L39" s="75"/>
      <c r="M39" s="75"/>
      <c r="N39" s="75"/>
      <c r="O39" s="75"/>
      <c r="P39" s="75"/>
      <c r="Q39" s="75"/>
      <c r="R39" s="75"/>
      <c r="S39" s="75"/>
      <c r="T39" s="75"/>
      <c r="U39" s="75"/>
      <c r="V39" s="75"/>
      <c r="W39" s="77">
        <f>CL14+CL20+CL26+CL32</f>
        <v>0</v>
      </c>
      <c r="X39" s="75"/>
      <c r="Y39" s="75"/>
      <c r="Z39" s="75"/>
      <c r="AA39" s="75"/>
    </row>
    <row r="40" spans="1:105" x14ac:dyDescent="0.25">
      <c r="E40" s="159" t="s">
        <v>533</v>
      </c>
      <c r="F40" s="75"/>
      <c r="G40" s="75"/>
      <c r="H40" s="75"/>
      <c r="I40" s="75"/>
      <c r="J40" s="75"/>
      <c r="K40" s="75"/>
      <c r="L40" s="75"/>
      <c r="M40" s="75"/>
      <c r="N40" s="75"/>
      <c r="O40" s="75"/>
      <c r="P40" s="75"/>
      <c r="Q40" s="75"/>
      <c r="R40" s="75"/>
      <c r="S40" s="75"/>
      <c r="T40" s="75"/>
      <c r="U40" s="75"/>
      <c r="V40" s="75"/>
      <c r="W40" s="77">
        <f>CL13+CL19+CL25+CL29</f>
        <v>0</v>
      </c>
      <c r="X40" s="75"/>
      <c r="Y40" s="75"/>
      <c r="Z40" s="75"/>
      <c r="AA40" s="75"/>
    </row>
    <row r="41" spans="1:105" x14ac:dyDescent="0.25">
      <c r="W41" s="34">
        <f>SUM(W39:W40)</f>
        <v>0</v>
      </c>
    </row>
    <row r="42" spans="1:105" x14ac:dyDescent="0.25">
      <c r="G42" s="366">
        <v>244</v>
      </c>
      <c r="H42" s="244"/>
      <c r="I42" s="244"/>
      <c r="J42" s="244"/>
      <c r="K42" s="244"/>
      <c r="L42" s="244"/>
      <c r="M42" s="244"/>
      <c r="N42" s="244"/>
      <c r="O42" s="244"/>
      <c r="W42" s="34">
        <f>CL29+CL23</f>
        <v>0</v>
      </c>
    </row>
    <row r="43" spans="1:105" x14ac:dyDescent="0.25">
      <c r="G43" s="366">
        <v>247</v>
      </c>
      <c r="H43" s="244"/>
      <c r="I43" s="244"/>
      <c r="J43" s="244"/>
      <c r="K43" s="244"/>
      <c r="W43" s="34">
        <f>CL13+CL17</f>
        <v>0</v>
      </c>
    </row>
  </sheetData>
  <mergeCells count="169">
    <mergeCell ref="G42:O42"/>
    <mergeCell ref="G43:K43"/>
    <mergeCell ref="A35:G35"/>
    <mergeCell ref="H35:AO35"/>
    <mergeCell ref="AP35:BE35"/>
    <mergeCell ref="BF35:BU35"/>
    <mergeCell ref="BV35:CK35"/>
    <mergeCell ref="CL35:DA35"/>
    <mergeCell ref="A34:G34"/>
    <mergeCell ref="H34:AO34"/>
    <mergeCell ref="AP34:BE34"/>
    <mergeCell ref="BF34:BU34"/>
    <mergeCell ref="BV34:CK34"/>
    <mergeCell ref="CL34:DA34"/>
    <mergeCell ref="A33:G33"/>
    <mergeCell ref="H33:AO33"/>
    <mergeCell ref="AP33:BE33"/>
    <mergeCell ref="BF33:BU33"/>
    <mergeCell ref="BV33:CK33"/>
    <mergeCell ref="CL33:DA33"/>
    <mergeCell ref="A32:G32"/>
    <mergeCell ref="H32:AO32"/>
    <mergeCell ref="AP32:BE32"/>
    <mergeCell ref="BF32:BU32"/>
    <mergeCell ref="BV32:CK32"/>
    <mergeCell ref="CL32:DA32"/>
    <mergeCell ref="A31:G31"/>
    <mergeCell ref="H31:AO31"/>
    <mergeCell ref="AP31:BE31"/>
    <mergeCell ref="BF31:BU31"/>
    <mergeCell ref="BV31:CK31"/>
    <mergeCell ref="CL31:DA31"/>
    <mergeCell ref="A30:G30"/>
    <mergeCell ref="H30:AO30"/>
    <mergeCell ref="AP30:BE30"/>
    <mergeCell ref="BF30:BU30"/>
    <mergeCell ref="BV30:CK30"/>
    <mergeCell ref="CL30:DA30"/>
    <mergeCell ref="A29:G29"/>
    <mergeCell ref="H29:AO29"/>
    <mergeCell ref="AP29:BE29"/>
    <mergeCell ref="BF29:BU29"/>
    <mergeCell ref="BV29:CK29"/>
    <mergeCell ref="CL29:DA29"/>
    <mergeCell ref="A28:G28"/>
    <mergeCell ref="H28:AO28"/>
    <mergeCell ref="AP28:BE28"/>
    <mergeCell ref="BF28:BU28"/>
    <mergeCell ref="BV28:CK28"/>
    <mergeCell ref="CL28:DA28"/>
    <mergeCell ref="A27:G27"/>
    <mergeCell ref="H27:AO27"/>
    <mergeCell ref="AP27:BE27"/>
    <mergeCell ref="BF27:BU27"/>
    <mergeCell ref="BV27:CK27"/>
    <mergeCell ref="CL27:DA27"/>
    <mergeCell ref="A26:G26"/>
    <mergeCell ref="H26:AO26"/>
    <mergeCell ref="AP26:BE26"/>
    <mergeCell ref="BF26:BU26"/>
    <mergeCell ref="BV26:CK26"/>
    <mergeCell ref="CL26:DA26"/>
    <mergeCell ref="A25:G25"/>
    <mergeCell ref="H25:AO25"/>
    <mergeCell ref="AP25:BE25"/>
    <mergeCell ref="BF25:BU25"/>
    <mergeCell ref="BV25:CK25"/>
    <mergeCell ref="CL25:DA25"/>
    <mergeCell ref="A24:G24"/>
    <mergeCell ref="H24:AO24"/>
    <mergeCell ref="AP24:BE24"/>
    <mergeCell ref="BF24:BU24"/>
    <mergeCell ref="BV24:CK24"/>
    <mergeCell ref="CL24:DA24"/>
    <mergeCell ref="A23:G23"/>
    <mergeCell ref="H23:AO23"/>
    <mergeCell ref="AP23:BE23"/>
    <mergeCell ref="BF23:BU23"/>
    <mergeCell ref="BV23:CK23"/>
    <mergeCell ref="CL23:DA23"/>
    <mergeCell ref="A22:G22"/>
    <mergeCell ref="H22:AO22"/>
    <mergeCell ref="AP22:BE22"/>
    <mergeCell ref="BF22:BU22"/>
    <mergeCell ref="BV22:CK22"/>
    <mergeCell ref="CL22:DA22"/>
    <mergeCell ref="A21:G21"/>
    <mergeCell ref="H21:AO21"/>
    <mergeCell ref="AP21:BE21"/>
    <mergeCell ref="BF21:BU21"/>
    <mergeCell ref="BV21:CK21"/>
    <mergeCell ref="CL21:DA21"/>
    <mergeCell ref="A20:G20"/>
    <mergeCell ref="H20:AO20"/>
    <mergeCell ref="AP20:BE20"/>
    <mergeCell ref="BF20:BU20"/>
    <mergeCell ref="BV20:CK20"/>
    <mergeCell ref="CL20:DA20"/>
    <mergeCell ref="A19:G19"/>
    <mergeCell ref="H19:AO19"/>
    <mergeCell ref="AP19:BE19"/>
    <mergeCell ref="BF19:BU19"/>
    <mergeCell ref="BV19:CK19"/>
    <mergeCell ref="CL19:DA19"/>
    <mergeCell ref="A18:G18"/>
    <mergeCell ref="H18:AO18"/>
    <mergeCell ref="AP18:BE18"/>
    <mergeCell ref="BF18:BU18"/>
    <mergeCell ref="BV18:CK18"/>
    <mergeCell ref="CL18:DA18"/>
    <mergeCell ref="A17:G17"/>
    <mergeCell ref="H17:AO17"/>
    <mergeCell ref="AP17:BE17"/>
    <mergeCell ref="BF17:BU17"/>
    <mergeCell ref="BV17:CK17"/>
    <mergeCell ref="CL17:DA17"/>
    <mergeCell ref="A16:G16"/>
    <mergeCell ref="H16:AO16"/>
    <mergeCell ref="AP16:BE16"/>
    <mergeCell ref="BF16:BU16"/>
    <mergeCell ref="BV16:CK16"/>
    <mergeCell ref="CL16:DA16"/>
    <mergeCell ref="A15:G15"/>
    <mergeCell ref="H15:AO15"/>
    <mergeCell ref="AP15:BE15"/>
    <mergeCell ref="BF15:BU15"/>
    <mergeCell ref="BV15:CK15"/>
    <mergeCell ref="CL15:DA15"/>
    <mergeCell ref="A14:G14"/>
    <mergeCell ref="H14:AO14"/>
    <mergeCell ref="AP14:BE14"/>
    <mergeCell ref="BF14:BU14"/>
    <mergeCell ref="BV14:CK14"/>
    <mergeCell ref="CL14:DA14"/>
    <mergeCell ref="A13:G13"/>
    <mergeCell ref="H13:AO13"/>
    <mergeCell ref="AP13:BE13"/>
    <mergeCell ref="BF13:BU13"/>
    <mergeCell ref="BV13:CK13"/>
    <mergeCell ref="CL13:DA13"/>
    <mergeCell ref="A12:G12"/>
    <mergeCell ref="H12:AO12"/>
    <mergeCell ref="AP12:BE12"/>
    <mergeCell ref="BF12:BU12"/>
    <mergeCell ref="BV12:CK12"/>
    <mergeCell ref="CL12:DA12"/>
    <mergeCell ref="A11:G11"/>
    <mergeCell ref="H11:AO11"/>
    <mergeCell ref="AP11:BE11"/>
    <mergeCell ref="BF11:BU11"/>
    <mergeCell ref="BV11:CK11"/>
    <mergeCell ref="CL11:DA11"/>
    <mergeCell ref="CL9:DA9"/>
    <mergeCell ref="A10:G10"/>
    <mergeCell ref="H10:AO10"/>
    <mergeCell ref="AP10:BE10"/>
    <mergeCell ref="BF10:BU10"/>
    <mergeCell ref="BV10:CK10"/>
    <mergeCell ref="CL10:DA10"/>
    <mergeCell ref="A3:DA3"/>
    <mergeCell ref="I5:AA5"/>
    <mergeCell ref="AG5:CY5"/>
    <mergeCell ref="I7:AA7"/>
    <mergeCell ref="AG7:CY7"/>
    <mergeCell ref="A9:G9"/>
    <mergeCell ref="H9:AO9"/>
    <mergeCell ref="AP9:BE9"/>
    <mergeCell ref="BF9:BU9"/>
    <mergeCell ref="BV9:CK9"/>
  </mergeCells>
  <pageMargins left="0.7" right="0.7" top="0.75" bottom="0.75" header="0.3" footer="0.3"/>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51"/>
  <sheetViews>
    <sheetView view="pageBreakPreview" topLeftCell="A7" zoomScale="86" zoomScaleNormal="130" zoomScaleSheetLayoutView="86" workbookViewId="0">
      <selection activeCell="BF16" sqref="BF16:BU16"/>
    </sheetView>
  </sheetViews>
  <sheetFormatPr defaultColWidth="0.85546875" defaultRowHeight="15" x14ac:dyDescent="0.25"/>
  <cols>
    <col min="1" max="40" width="0.85546875" style="2"/>
    <col min="41" max="41" width="6.7109375" style="2" customWidth="1"/>
    <col min="42" max="110" width="0.85546875" style="2"/>
    <col min="111" max="111" width="5.7109375" style="2" customWidth="1"/>
    <col min="112" max="112" width="20.140625" style="2" customWidth="1"/>
    <col min="113" max="16384" width="0.85546875" style="2"/>
  </cols>
  <sheetData>
    <row r="1" spans="1:112" ht="3" customHeight="1" x14ac:dyDescent="0.25"/>
    <row r="2" spans="1:112" ht="10.5" customHeight="1" x14ac:dyDescent="0.25"/>
    <row r="3" spans="1:112" s="6" customFormat="1" ht="14.25" x14ac:dyDescent="0.2">
      <c r="A3" s="231" t="s">
        <v>499</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row>
    <row r="4" spans="1:112" s="6" customFormat="1" ht="14.25"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row>
    <row r="5" spans="1:112" s="6" customFormat="1" ht="24.75" customHeight="1" x14ac:dyDescent="0.2">
      <c r="A5" s="14"/>
      <c r="B5" s="14"/>
      <c r="C5" s="14"/>
      <c r="D5" s="14"/>
      <c r="E5" s="14"/>
      <c r="F5" s="14"/>
      <c r="G5" s="14"/>
      <c r="H5" s="14"/>
      <c r="I5" s="231" t="s">
        <v>201</v>
      </c>
      <c r="J5" s="231"/>
      <c r="K5" s="231"/>
      <c r="L5" s="231"/>
      <c r="M5" s="231"/>
      <c r="N5" s="231"/>
      <c r="O5" s="231"/>
      <c r="P5" s="231"/>
      <c r="Q5" s="231"/>
      <c r="R5" s="231"/>
      <c r="S5" s="231"/>
      <c r="T5" s="231"/>
      <c r="U5" s="231"/>
      <c r="V5" s="231"/>
      <c r="W5" s="231"/>
      <c r="X5" s="231"/>
      <c r="Y5" s="231"/>
      <c r="Z5" s="231"/>
      <c r="AA5" s="231"/>
      <c r="AB5" s="14"/>
      <c r="AC5" s="14"/>
      <c r="AD5" s="14"/>
      <c r="AE5" s="14"/>
      <c r="AF5" s="14"/>
      <c r="AG5" s="304" t="s">
        <v>105</v>
      </c>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6"/>
      <c r="CZ5" s="14"/>
      <c r="DA5" s="14"/>
    </row>
    <row r="6" spans="1:112" s="6" customFormat="1" ht="14.25"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row>
    <row r="7" spans="1:112" s="6" customFormat="1" ht="33" customHeight="1" x14ac:dyDescent="0.2">
      <c r="A7" s="14"/>
      <c r="B7" s="14"/>
      <c r="C7" s="14"/>
      <c r="D7" s="14"/>
      <c r="E7" s="14"/>
      <c r="F7" s="14"/>
      <c r="G7" s="14"/>
      <c r="H7" s="14"/>
      <c r="I7" s="231" t="s">
        <v>126</v>
      </c>
      <c r="J7" s="231"/>
      <c r="K7" s="231"/>
      <c r="L7" s="231"/>
      <c r="M7" s="231"/>
      <c r="N7" s="231"/>
      <c r="O7" s="231"/>
      <c r="P7" s="231"/>
      <c r="Q7" s="231"/>
      <c r="R7" s="231"/>
      <c r="S7" s="231"/>
      <c r="T7" s="231"/>
      <c r="U7" s="231"/>
      <c r="V7" s="231"/>
      <c r="W7" s="231"/>
      <c r="X7" s="231"/>
      <c r="Y7" s="231"/>
      <c r="Z7" s="231"/>
      <c r="AA7" s="231"/>
      <c r="AB7" s="14"/>
      <c r="AC7" s="14"/>
      <c r="AD7" s="14"/>
      <c r="AE7" s="14"/>
      <c r="AF7" s="14"/>
      <c r="AG7" s="304" t="s">
        <v>244</v>
      </c>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6"/>
      <c r="CZ7" s="14"/>
      <c r="DA7" s="14"/>
    </row>
    <row r="8" spans="1:112" ht="10.5" customHeight="1" x14ac:dyDescent="0.25"/>
    <row r="9" spans="1:112" s="3" customFormat="1" ht="45" customHeight="1" x14ac:dyDescent="0.2">
      <c r="A9" s="228" t="s">
        <v>13</v>
      </c>
      <c r="B9" s="229"/>
      <c r="C9" s="229"/>
      <c r="D9" s="229"/>
      <c r="E9" s="229"/>
      <c r="F9" s="229"/>
      <c r="G9" s="230"/>
      <c r="H9" s="228" t="s">
        <v>65</v>
      </c>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30"/>
      <c r="AP9" s="228" t="s">
        <v>92</v>
      </c>
      <c r="AQ9" s="229"/>
      <c r="AR9" s="229"/>
      <c r="AS9" s="229"/>
      <c r="AT9" s="229"/>
      <c r="AU9" s="229"/>
      <c r="AV9" s="229"/>
      <c r="AW9" s="229"/>
      <c r="AX9" s="229"/>
      <c r="AY9" s="229"/>
      <c r="AZ9" s="229"/>
      <c r="BA9" s="229"/>
      <c r="BB9" s="229"/>
      <c r="BC9" s="229"/>
      <c r="BD9" s="229"/>
      <c r="BE9" s="230"/>
      <c r="BF9" s="228" t="s">
        <v>500</v>
      </c>
      <c r="BG9" s="229"/>
      <c r="BH9" s="229"/>
      <c r="BI9" s="229"/>
      <c r="BJ9" s="229"/>
      <c r="BK9" s="229"/>
      <c r="BL9" s="229"/>
      <c r="BM9" s="229"/>
      <c r="BN9" s="229"/>
      <c r="BO9" s="229"/>
      <c r="BP9" s="229"/>
      <c r="BQ9" s="229"/>
      <c r="BR9" s="229"/>
      <c r="BS9" s="229"/>
      <c r="BT9" s="229"/>
      <c r="BU9" s="230"/>
      <c r="BV9" s="228" t="s">
        <v>84</v>
      </c>
      <c r="BW9" s="229"/>
      <c r="BX9" s="229"/>
      <c r="BY9" s="229"/>
      <c r="BZ9" s="229"/>
      <c r="CA9" s="229"/>
      <c r="CB9" s="229"/>
      <c r="CC9" s="229"/>
      <c r="CD9" s="229"/>
      <c r="CE9" s="229"/>
      <c r="CF9" s="229"/>
      <c r="CG9" s="229"/>
      <c r="CH9" s="229"/>
      <c r="CI9" s="229"/>
      <c r="CJ9" s="229"/>
      <c r="CK9" s="230"/>
      <c r="CL9" s="228" t="s">
        <v>85</v>
      </c>
      <c r="CM9" s="229"/>
      <c r="CN9" s="229"/>
      <c r="CO9" s="229"/>
      <c r="CP9" s="229"/>
      <c r="CQ9" s="229"/>
      <c r="CR9" s="229"/>
      <c r="CS9" s="229"/>
      <c r="CT9" s="229"/>
      <c r="CU9" s="229"/>
      <c r="CV9" s="229"/>
      <c r="CW9" s="229"/>
      <c r="CX9" s="229"/>
      <c r="CY9" s="229"/>
      <c r="CZ9" s="229"/>
      <c r="DA9" s="230"/>
    </row>
    <row r="10" spans="1:112" s="4" customFormat="1" ht="12.75" x14ac:dyDescent="0.2">
      <c r="A10" s="221">
        <v>1</v>
      </c>
      <c r="B10" s="221"/>
      <c r="C10" s="221"/>
      <c r="D10" s="221"/>
      <c r="E10" s="221"/>
      <c r="F10" s="221"/>
      <c r="G10" s="221"/>
      <c r="H10" s="221">
        <v>2</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v>4</v>
      </c>
      <c r="AQ10" s="221"/>
      <c r="AR10" s="221"/>
      <c r="AS10" s="221"/>
      <c r="AT10" s="221"/>
      <c r="AU10" s="221"/>
      <c r="AV10" s="221"/>
      <c r="AW10" s="221"/>
      <c r="AX10" s="221"/>
      <c r="AY10" s="221"/>
      <c r="AZ10" s="221"/>
      <c r="BA10" s="221"/>
      <c r="BB10" s="221"/>
      <c r="BC10" s="221"/>
      <c r="BD10" s="221"/>
      <c r="BE10" s="221"/>
      <c r="BF10" s="221">
        <v>5</v>
      </c>
      <c r="BG10" s="221"/>
      <c r="BH10" s="221"/>
      <c r="BI10" s="221"/>
      <c r="BJ10" s="221"/>
      <c r="BK10" s="221"/>
      <c r="BL10" s="221"/>
      <c r="BM10" s="221"/>
      <c r="BN10" s="221"/>
      <c r="BO10" s="221"/>
      <c r="BP10" s="221"/>
      <c r="BQ10" s="221"/>
      <c r="BR10" s="221"/>
      <c r="BS10" s="221"/>
      <c r="BT10" s="221"/>
      <c r="BU10" s="221"/>
      <c r="BV10" s="221">
        <v>6</v>
      </c>
      <c r="BW10" s="221"/>
      <c r="BX10" s="221"/>
      <c r="BY10" s="221"/>
      <c r="BZ10" s="221"/>
      <c r="CA10" s="221"/>
      <c r="CB10" s="221"/>
      <c r="CC10" s="221"/>
      <c r="CD10" s="221"/>
      <c r="CE10" s="221"/>
      <c r="CF10" s="221"/>
      <c r="CG10" s="221"/>
      <c r="CH10" s="221"/>
      <c r="CI10" s="221"/>
      <c r="CJ10" s="221"/>
      <c r="CK10" s="221"/>
      <c r="CL10" s="221">
        <v>6</v>
      </c>
      <c r="CM10" s="221"/>
      <c r="CN10" s="221"/>
      <c r="CO10" s="221"/>
      <c r="CP10" s="221"/>
      <c r="CQ10" s="221"/>
      <c r="CR10" s="221"/>
      <c r="CS10" s="221"/>
      <c r="CT10" s="221"/>
      <c r="CU10" s="221"/>
      <c r="CV10" s="221"/>
      <c r="CW10" s="221"/>
      <c r="CX10" s="221"/>
      <c r="CY10" s="221"/>
      <c r="CZ10" s="221"/>
      <c r="DA10" s="221"/>
    </row>
    <row r="11" spans="1:112" s="5" customFormat="1" ht="30.75" customHeight="1" x14ac:dyDescent="0.2">
      <c r="A11" s="310" t="s">
        <v>42</v>
      </c>
      <c r="B11" s="310"/>
      <c r="C11" s="310"/>
      <c r="D11" s="310"/>
      <c r="E11" s="310"/>
      <c r="F11" s="310"/>
      <c r="G11" s="310"/>
      <c r="H11" s="352" t="s">
        <v>501</v>
      </c>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294">
        <v>1</v>
      </c>
      <c r="AQ11" s="294"/>
      <c r="AR11" s="294"/>
      <c r="AS11" s="294"/>
      <c r="AT11" s="294"/>
      <c r="AU11" s="294"/>
      <c r="AV11" s="294"/>
      <c r="AW11" s="294"/>
      <c r="AX11" s="294"/>
      <c r="AY11" s="294"/>
      <c r="AZ11" s="294"/>
      <c r="BA11" s="294"/>
      <c r="BB11" s="294"/>
      <c r="BC11" s="294"/>
      <c r="BD11" s="294"/>
      <c r="BE11" s="294"/>
      <c r="BF11" s="413"/>
      <c r="BG11" s="413"/>
      <c r="BH11" s="413"/>
      <c r="BI11" s="413"/>
      <c r="BJ11" s="413"/>
      <c r="BK11" s="413"/>
      <c r="BL11" s="413"/>
      <c r="BM11" s="413"/>
      <c r="BN11" s="413"/>
      <c r="BO11" s="413"/>
      <c r="BP11" s="413"/>
      <c r="BQ11" s="413"/>
      <c r="BR11" s="413"/>
      <c r="BS11" s="413"/>
      <c r="BT11" s="413"/>
      <c r="BU11" s="413"/>
      <c r="BV11" s="362"/>
      <c r="BW11" s="362"/>
      <c r="BX11" s="362"/>
      <c r="BY11" s="362"/>
      <c r="BZ11" s="362"/>
      <c r="CA11" s="362"/>
      <c r="CB11" s="362"/>
      <c r="CC11" s="362"/>
      <c r="CD11" s="362"/>
      <c r="CE11" s="362"/>
      <c r="CF11" s="362"/>
      <c r="CG11" s="362"/>
      <c r="CH11" s="362"/>
      <c r="CI11" s="362"/>
      <c r="CJ11" s="362"/>
      <c r="CK11" s="362"/>
      <c r="CL11" s="280">
        <f t="shared" ref="CL11:CL13" si="0">AP11*BF11*(BV11+1)</f>
        <v>0</v>
      </c>
      <c r="CM11" s="280"/>
      <c r="CN11" s="280"/>
      <c r="CO11" s="280"/>
      <c r="CP11" s="280"/>
      <c r="CQ11" s="280"/>
      <c r="CR11" s="280"/>
      <c r="CS11" s="280"/>
      <c r="CT11" s="280"/>
      <c r="CU11" s="280"/>
      <c r="CV11" s="280"/>
      <c r="CW11" s="280"/>
      <c r="CX11" s="280"/>
      <c r="CY11" s="280"/>
      <c r="CZ11" s="280"/>
      <c r="DA11" s="280"/>
      <c r="DG11" s="5">
        <v>221</v>
      </c>
      <c r="DH11" s="113">
        <f>CL29+CL28</f>
        <v>0</v>
      </c>
    </row>
    <row r="12" spans="1:112" s="5" customFormat="1" ht="21" customHeight="1" x14ac:dyDescent="0.2">
      <c r="A12" s="310" t="s">
        <v>46</v>
      </c>
      <c r="B12" s="310"/>
      <c r="C12" s="310"/>
      <c r="D12" s="310"/>
      <c r="E12" s="310"/>
      <c r="F12" s="310"/>
      <c r="G12" s="310"/>
      <c r="H12" s="355" t="s">
        <v>515</v>
      </c>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294">
        <v>1</v>
      </c>
      <c r="AQ12" s="294"/>
      <c r="AR12" s="294"/>
      <c r="AS12" s="294"/>
      <c r="AT12" s="294"/>
      <c r="AU12" s="294"/>
      <c r="AV12" s="294"/>
      <c r="AW12" s="294"/>
      <c r="AX12" s="294"/>
      <c r="AY12" s="294"/>
      <c r="AZ12" s="294"/>
      <c r="BA12" s="294"/>
      <c r="BB12" s="294"/>
      <c r="BC12" s="294"/>
      <c r="BD12" s="294"/>
      <c r="BE12" s="294"/>
      <c r="BF12" s="413"/>
      <c r="BG12" s="413"/>
      <c r="BH12" s="413"/>
      <c r="BI12" s="413"/>
      <c r="BJ12" s="413"/>
      <c r="BK12" s="413"/>
      <c r="BL12" s="413"/>
      <c r="BM12" s="413"/>
      <c r="BN12" s="413"/>
      <c r="BO12" s="413"/>
      <c r="BP12" s="413"/>
      <c r="BQ12" s="413"/>
      <c r="BR12" s="413"/>
      <c r="BS12" s="413"/>
      <c r="BT12" s="413"/>
      <c r="BU12" s="413"/>
      <c r="BV12" s="362"/>
      <c r="BW12" s="362"/>
      <c r="BX12" s="362"/>
      <c r="BY12" s="362"/>
      <c r="BZ12" s="362"/>
      <c r="CA12" s="362"/>
      <c r="CB12" s="362"/>
      <c r="CC12" s="362"/>
      <c r="CD12" s="362"/>
      <c r="CE12" s="362"/>
      <c r="CF12" s="362"/>
      <c r="CG12" s="362"/>
      <c r="CH12" s="362"/>
      <c r="CI12" s="362"/>
      <c r="CJ12" s="362"/>
      <c r="CK12" s="362"/>
      <c r="CL12" s="280">
        <f t="shared" si="0"/>
        <v>0</v>
      </c>
      <c r="CM12" s="280"/>
      <c r="CN12" s="280"/>
      <c r="CO12" s="280"/>
      <c r="CP12" s="280"/>
      <c r="CQ12" s="280"/>
      <c r="CR12" s="280"/>
      <c r="CS12" s="280"/>
      <c r="CT12" s="280"/>
      <c r="CU12" s="280"/>
      <c r="CV12" s="280"/>
      <c r="CW12" s="280"/>
      <c r="CX12" s="280"/>
      <c r="CY12" s="280"/>
      <c r="CZ12" s="280"/>
      <c r="DA12" s="280"/>
      <c r="DG12" s="5">
        <v>225</v>
      </c>
      <c r="DH12" s="113">
        <f>CL30+CL16+CL31+CL36+CL35+CL34+CL18+CL37</f>
        <v>0</v>
      </c>
    </row>
    <row r="13" spans="1:112" s="5" customFormat="1" ht="37.5" customHeight="1" x14ac:dyDescent="0.2">
      <c r="A13" s="310" t="s">
        <v>52</v>
      </c>
      <c r="B13" s="310"/>
      <c r="C13" s="310"/>
      <c r="D13" s="310"/>
      <c r="E13" s="310"/>
      <c r="F13" s="310"/>
      <c r="G13" s="310"/>
      <c r="H13" s="355" t="s">
        <v>507</v>
      </c>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294">
        <v>1</v>
      </c>
      <c r="AQ13" s="294"/>
      <c r="AR13" s="294"/>
      <c r="AS13" s="294"/>
      <c r="AT13" s="294"/>
      <c r="AU13" s="294"/>
      <c r="AV13" s="294"/>
      <c r="AW13" s="294"/>
      <c r="AX13" s="294"/>
      <c r="AY13" s="294"/>
      <c r="AZ13" s="294"/>
      <c r="BA13" s="294"/>
      <c r="BB13" s="294"/>
      <c r="BC13" s="294"/>
      <c r="BD13" s="294"/>
      <c r="BE13" s="294"/>
      <c r="BF13" s="413">
        <v>382600</v>
      </c>
      <c r="BG13" s="413"/>
      <c r="BH13" s="413"/>
      <c r="BI13" s="413"/>
      <c r="BJ13" s="413"/>
      <c r="BK13" s="413"/>
      <c r="BL13" s="413"/>
      <c r="BM13" s="413"/>
      <c r="BN13" s="413"/>
      <c r="BO13" s="413"/>
      <c r="BP13" s="413"/>
      <c r="BQ13" s="413"/>
      <c r="BR13" s="413"/>
      <c r="BS13" s="413"/>
      <c r="BT13" s="413"/>
      <c r="BU13" s="413"/>
      <c r="BV13" s="362"/>
      <c r="BW13" s="362"/>
      <c r="BX13" s="362"/>
      <c r="BY13" s="362"/>
      <c r="BZ13" s="362"/>
      <c r="CA13" s="362"/>
      <c r="CB13" s="362"/>
      <c r="CC13" s="362"/>
      <c r="CD13" s="362"/>
      <c r="CE13" s="362"/>
      <c r="CF13" s="362"/>
      <c r="CG13" s="362"/>
      <c r="CH13" s="362"/>
      <c r="CI13" s="362"/>
      <c r="CJ13" s="362"/>
      <c r="CK13" s="362"/>
      <c r="CL13" s="280">
        <f t="shared" si="0"/>
        <v>382600</v>
      </c>
      <c r="CM13" s="280"/>
      <c r="CN13" s="280"/>
      <c r="CO13" s="280"/>
      <c r="CP13" s="280"/>
      <c r="CQ13" s="280"/>
      <c r="CR13" s="280"/>
      <c r="CS13" s="280"/>
      <c r="CT13" s="280"/>
      <c r="CU13" s="280"/>
      <c r="CV13" s="280"/>
      <c r="CW13" s="280"/>
      <c r="CX13" s="280"/>
      <c r="CY13" s="280"/>
      <c r="CZ13" s="280"/>
      <c r="DA13" s="280"/>
      <c r="DG13" s="5">
        <v>226</v>
      </c>
      <c r="DH13" s="113">
        <f>CL11+CL12+CL13+CL26+CL32+CL38+CL40+CL42+CL27+CL21</f>
        <v>1322200.2</v>
      </c>
    </row>
    <row r="14" spans="1:112" s="5" customFormat="1" ht="37.5" customHeight="1" x14ac:dyDescent="0.2">
      <c r="A14" s="310" t="s">
        <v>109</v>
      </c>
      <c r="B14" s="310"/>
      <c r="C14" s="310"/>
      <c r="D14" s="310"/>
      <c r="E14" s="310"/>
      <c r="F14" s="310"/>
      <c r="G14" s="310"/>
      <c r="H14" s="355" t="s">
        <v>764</v>
      </c>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294">
        <v>1</v>
      </c>
      <c r="AQ14" s="294"/>
      <c r="AR14" s="294"/>
      <c r="AS14" s="294"/>
      <c r="AT14" s="294"/>
      <c r="AU14" s="294"/>
      <c r="AV14" s="294"/>
      <c r="AW14" s="294"/>
      <c r="AX14" s="294"/>
      <c r="AY14" s="294"/>
      <c r="AZ14" s="294"/>
      <c r="BA14" s="294"/>
      <c r="BB14" s="294"/>
      <c r="BC14" s="294"/>
      <c r="BD14" s="294"/>
      <c r="BE14" s="294"/>
      <c r="BF14" s="413">
        <f>21200+326500</f>
        <v>347700</v>
      </c>
      <c r="BG14" s="413"/>
      <c r="BH14" s="413"/>
      <c r="BI14" s="413"/>
      <c r="BJ14" s="413"/>
      <c r="BK14" s="413"/>
      <c r="BL14" s="413"/>
      <c r="BM14" s="413"/>
      <c r="BN14" s="413"/>
      <c r="BO14" s="413"/>
      <c r="BP14" s="413"/>
      <c r="BQ14" s="413"/>
      <c r="BR14" s="413"/>
      <c r="BS14" s="413"/>
      <c r="BT14" s="413"/>
      <c r="BU14" s="413"/>
      <c r="BV14" s="362"/>
      <c r="BW14" s="362"/>
      <c r="BX14" s="362"/>
      <c r="BY14" s="362"/>
      <c r="BZ14" s="362"/>
      <c r="CA14" s="362"/>
      <c r="CB14" s="362"/>
      <c r="CC14" s="362"/>
      <c r="CD14" s="362"/>
      <c r="CE14" s="362"/>
      <c r="CF14" s="362"/>
      <c r="CG14" s="362"/>
      <c r="CH14" s="362"/>
      <c r="CI14" s="362"/>
      <c r="CJ14" s="362"/>
      <c r="CK14" s="362"/>
      <c r="CL14" s="280">
        <f t="shared" ref="CL14:CL15" si="1">AP14*BF14*(BV14+1)</f>
        <v>347700</v>
      </c>
      <c r="CM14" s="280"/>
      <c r="CN14" s="280"/>
      <c r="CO14" s="280"/>
      <c r="CP14" s="280"/>
      <c r="CQ14" s="280"/>
      <c r="CR14" s="280"/>
      <c r="CS14" s="280"/>
      <c r="CT14" s="280"/>
      <c r="CU14" s="280"/>
      <c r="CV14" s="280"/>
      <c r="CW14" s="280"/>
      <c r="CX14" s="280"/>
      <c r="CY14" s="280"/>
      <c r="CZ14" s="280"/>
      <c r="DA14" s="280"/>
      <c r="DH14" s="113"/>
    </row>
    <row r="15" spans="1:112" s="5" customFormat="1" ht="37.5" customHeight="1" x14ac:dyDescent="0.2">
      <c r="A15" s="310" t="s">
        <v>208</v>
      </c>
      <c r="B15" s="310"/>
      <c r="C15" s="310"/>
      <c r="D15" s="310"/>
      <c r="E15" s="310"/>
      <c r="F15" s="310"/>
      <c r="G15" s="310"/>
      <c r="H15" s="355" t="s">
        <v>765</v>
      </c>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294">
        <v>1</v>
      </c>
      <c r="AQ15" s="294"/>
      <c r="AR15" s="294"/>
      <c r="AS15" s="294"/>
      <c r="AT15" s="294"/>
      <c r="AU15" s="294"/>
      <c r="AV15" s="294"/>
      <c r="AW15" s="294"/>
      <c r="AX15" s="294"/>
      <c r="AY15" s="294"/>
      <c r="AZ15" s="294"/>
      <c r="BA15" s="294"/>
      <c r="BB15" s="294"/>
      <c r="BC15" s="294"/>
      <c r="BD15" s="294"/>
      <c r="BE15" s="294"/>
      <c r="BF15" s="413">
        <f>800+12500</f>
        <v>13300</v>
      </c>
      <c r="BG15" s="413"/>
      <c r="BH15" s="413"/>
      <c r="BI15" s="413"/>
      <c r="BJ15" s="413"/>
      <c r="BK15" s="413"/>
      <c r="BL15" s="413"/>
      <c r="BM15" s="413"/>
      <c r="BN15" s="413"/>
      <c r="BO15" s="413"/>
      <c r="BP15" s="413"/>
      <c r="BQ15" s="413"/>
      <c r="BR15" s="413"/>
      <c r="BS15" s="413"/>
      <c r="BT15" s="413"/>
      <c r="BU15" s="413"/>
      <c r="BV15" s="362"/>
      <c r="BW15" s="362"/>
      <c r="BX15" s="362"/>
      <c r="BY15" s="362"/>
      <c r="BZ15" s="362"/>
      <c r="CA15" s="362"/>
      <c r="CB15" s="362"/>
      <c r="CC15" s="362"/>
      <c r="CD15" s="362"/>
      <c r="CE15" s="362"/>
      <c r="CF15" s="362"/>
      <c r="CG15" s="362"/>
      <c r="CH15" s="362"/>
      <c r="CI15" s="362"/>
      <c r="CJ15" s="362"/>
      <c r="CK15" s="362"/>
      <c r="CL15" s="280">
        <f t="shared" si="1"/>
        <v>13300</v>
      </c>
      <c r="CM15" s="280"/>
      <c r="CN15" s="280"/>
      <c r="CO15" s="280"/>
      <c r="CP15" s="280"/>
      <c r="CQ15" s="280"/>
      <c r="CR15" s="280"/>
      <c r="CS15" s="280"/>
      <c r="CT15" s="280"/>
      <c r="CU15" s="280"/>
      <c r="CV15" s="280"/>
      <c r="CW15" s="280"/>
      <c r="CX15" s="280"/>
      <c r="CY15" s="280"/>
      <c r="CZ15" s="280"/>
      <c r="DA15" s="280"/>
      <c r="DH15" s="113"/>
    </row>
    <row r="16" spans="1:112" s="5" customFormat="1" ht="27" customHeight="1" x14ac:dyDescent="0.2">
      <c r="A16" s="310" t="s">
        <v>109</v>
      </c>
      <c r="B16" s="310"/>
      <c r="C16" s="310"/>
      <c r="D16" s="310"/>
      <c r="E16" s="310"/>
      <c r="F16" s="310"/>
      <c r="G16" s="310"/>
      <c r="H16" s="355" t="s">
        <v>550</v>
      </c>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294">
        <v>1</v>
      </c>
      <c r="AQ16" s="294"/>
      <c r="AR16" s="294"/>
      <c r="AS16" s="294"/>
      <c r="AT16" s="294"/>
      <c r="AU16" s="294"/>
      <c r="AV16" s="294"/>
      <c r="AW16" s="294"/>
      <c r="AX16" s="294"/>
      <c r="AY16" s="294"/>
      <c r="AZ16" s="294"/>
      <c r="BA16" s="294"/>
      <c r="BB16" s="294"/>
      <c r="BC16" s="294"/>
      <c r="BD16" s="294"/>
      <c r="BE16" s="294"/>
      <c r="BF16" s="413"/>
      <c r="BG16" s="413"/>
      <c r="BH16" s="413"/>
      <c r="BI16" s="413"/>
      <c r="BJ16" s="413"/>
      <c r="BK16" s="413"/>
      <c r="BL16" s="413"/>
      <c r="BM16" s="413"/>
      <c r="BN16" s="413"/>
      <c r="BO16" s="413"/>
      <c r="BP16" s="413"/>
      <c r="BQ16" s="413"/>
      <c r="BR16" s="413"/>
      <c r="BS16" s="413"/>
      <c r="BT16" s="413"/>
      <c r="BU16" s="413"/>
      <c r="BV16" s="362"/>
      <c r="BW16" s="362"/>
      <c r="BX16" s="362"/>
      <c r="BY16" s="362"/>
      <c r="BZ16" s="362"/>
      <c r="CA16" s="362"/>
      <c r="CB16" s="362"/>
      <c r="CC16" s="362"/>
      <c r="CD16" s="362"/>
      <c r="CE16" s="362"/>
      <c r="CF16" s="362"/>
      <c r="CG16" s="362"/>
      <c r="CH16" s="362"/>
      <c r="CI16" s="362"/>
      <c r="CJ16" s="362"/>
      <c r="CK16" s="362"/>
      <c r="CL16" s="280">
        <f t="shared" ref="CL16:CL40" si="2">AP16*BF16*(BV16+1)</f>
        <v>0</v>
      </c>
      <c r="CM16" s="280"/>
      <c r="CN16" s="280"/>
      <c r="CO16" s="280"/>
      <c r="CP16" s="280"/>
      <c r="CQ16" s="280"/>
      <c r="CR16" s="280"/>
      <c r="CS16" s="280"/>
      <c r="CT16" s="280"/>
      <c r="CU16" s="280"/>
      <c r="CV16" s="280"/>
      <c r="CW16" s="280"/>
      <c r="CX16" s="280"/>
      <c r="CY16" s="280"/>
      <c r="CZ16" s="280"/>
      <c r="DA16" s="280"/>
      <c r="DG16" s="5">
        <v>343</v>
      </c>
      <c r="DH16" s="113">
        <f>CL33</f>
        <v>0</v>
      </c>
    </row>
    <row r="17" spans="1:112" s="5" customFormat="1" ht="27" customHeight="1" x14ac:dyDescent="0.2">
      <c r="A17" s="310" t="s">
        <v>208</v>
      </c>
      <c r="B17" s="310"/>
      <c r="C17" s="310"/>
      <c r="D17" s="310"/>
      <c r="E17" s="310"/>
      <c r="F17" s="310"/>
      <c r="G17" s="310"/>
      <c r="H17" s="355" t="s">
        <v>751</v>
      </c>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294">
        <v>1</v>
      </c>
      <c r="AQ17" s="294"/>
      <c r="AR17" s="294"/>
      <c r="AS17" s="294"/>
      <c r="AT17" s="294"/>
      <c r="AU17" s="294"/>
      <c r="AV17" s="294"/>
      <c r="AW17" s="294"/>
      <c r="AX17" s="294"/>
      <c r="AY17" s="294"/>
      <c r="AZ17" s="294"/>
      <c r="BA17" s="294"/>
      <c r="BB17" s="294"/>
      <c r="BC17" s="294"/>
      <c r="BD17" s="294"/>
      <c r="BE17" s="294"/>
      <c r="BF17" s="413"/>
      <c r="BG17" s="413"/>
      <c r="BH17" s="413"/>
      <c r="BI17" s="413"/>
      <c r="BJ17" s="413"/>
      <c r="BK17" s="413"/>
      <c r="BL17" s="413"/>
      <c r="BM17" s="413"/>
      <c r="BN17" s="413"/>
      <c r="BO17" s="413"/>
      <c r="BP17" s="413"/>
      <c r="BQ17" s="413"/>
      <c r="BR17" s="413"/>
      <c r="BS17" s="413"/>
      <c r="BT17" s="413"/>
      <c r="BU17" s="413"/>
      <c r="BV17" s="362"/>
      <c r="BW17" s="362"/>
      <c r="BX17" s="362"/>
      <c r="BY17" s="362"/>
      <c r="BZ17" s="362"/>
      <c r="CA17" s="362"/>
      <c r="CB17" s="362"/>
      <c r="CC17" s="362"/>
      <c r="CD17" s="362"/>
      <c r="CE17" s="362"/>
      <c r="CF17" s="362"/>
      <c r="CG17" s="362"/>
      <c r="CH17" s="362"/>
      <c r="CI17" s="362"/>
      <c r="CJ17" s="362"/>
      <c r="CK17" s="362"/>
      <c r="CL17" s="280">
        <f t="shared" ref="CL17" si="3">AP17*BF17*(BV17+1)</f>
        <v>0</v>
      </c>
      <c r="CM17" s="280"/>
      <c r="CN17" s="280"/>
      <c r="CO17" s="280"/>
      <c r="CP17" s="280"/>
      <c r="CQ17" s="280"/>
      <c r="CR17" s="280"/>
      <c r="CS17" s="280"/>
      <c r="CT17" s="280"/>
      <c r="CU17" s="280"/>
      <c r="CV17" s="280"/>
      <c r="CW17" s="280"/>
      <c r="CX17" s="280"/>
      <c r="CY17" s="280"/>
      <c r="CZ17" s="280"/>
      <c r="DA17" s="280"/>
      <c r="DH17" s="113"/>
    </row>
    <row r="18" spans="1:112" s="5" customFormat="1" ht="27" customHeight="1" x14ac:dyDescent="0.2">
      <c r="A18" s="310" t="s">
        <v>208</v>
      </c>
      <c r="B18" s="310"/>
      <c r="C18" s="310"/>
      <c r="D18" s="310"/>
      <c r="E18" s="310"/>
      <c r="F18" s="310"/>
      <c r="G18" s="310"/>
      <c r="H18" s="355" t="s">
        <v>756</v>
      </c>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294">
        <v>1</v>
      </c>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362"/>
      <c r="BW18" s="362"/>
      <c r="BX18" s="362"/>
      <c r="BY18" s="362"/>
      <c r="BZ18" s="362"/>
      <c r="CA18" s="362"/>
      <c r="CB18" s="362"/>
      <c r="CC18" s="362"/>
      <c r="CD18" s="362"/>
      <c r="CE18" s="362"/>
      <c r="CF18" s="362"/>
      <c r="CG18" s="362"/>
      <c r="CH18" s="362"/>
      <c r="CI18" s="362"/>
      <c r="CJ18" s="362"/>
      <c r="CK18" s="362"/>
      <c r="CL18" s="280">
        <f t="shared" si="2"/>
        <v>0</v>
      </c>
      <c r="CM18" s="280"/>
      <c r="CN18" s="280"/>
      <c r="CO18" s="280"/>
      <c r="CP18" s="280"/>
      <c r="CQ18" s="280"/>
      <c r="CR18" s="280"/>
      <c r="CS18" s="280"/>
      <c r="CT18" s="280"/>
      <c r="CU18" s="280"/>
      <c r="CV18" s="280"/>
      <c r="CW18" s="280"/>
      <c r="CX18" s="280"/>
      <c r="CY18" s="280"/>
      <c r="CZ18" s="280"/>
      <c r="DA18" s="280"/>
      <c r="DG18" s="5">
        <v>227</v>
      </c>
      <c r="DH18" s="113">
        <f>CL23+CL22</f>
        <v>0</v>
      </c>
    </row>
    <row r="19" spans="1:112" s="5" customFormat="1" ht="23.25" customHeight="1" x14ac:dyDescent="0.2">
      <c r="A19" s="310" t="s">
        <v>209</v>
      </c>
      <c r="B19" s="310"/>
      <c r="C19" s="310"/>
      <c r="D19" s="310"/>
      <c r="E19" s="310"/>
      <c r="F19" s="310"/>
      <c r="G19" s="310"/>
      <c r="H19" s="355" t="s">
        <v>564</v>
      </c>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362"/>
      <c r="BW19" s="362"/>
      <c r="BX19" s="362"/>
      <c r="BY19" s="362"/>
      <c r="BZ19" s="362"/>
      <c r="CA19" s="362"/>
      <c r="CB19" s="362"/>
      <c r="CC19" s="362"/>
      <c r="CD19" s="362"/>
      <c r="CE19" s="362"/>
      <c r="CF19" s="362"/>
      <c r="CG19" s="362"/>
      <c r="CH19" s="362"/>
      <c r="CI19" s="362"/>
      <c r="CJ19" s="362"/>
      <c r="CK19" s="362"/>
      <c r="CL19" s="280">
        <f t="shared" si="2"/>
        <v>0</v>
      </c>
      <c r="CM19" s="280"/>
      <c r="CN19" s="280"/>
      <c r="CO19" s="280"/>
      <c r="CP19" s="280"/>
      <c r="CQ19" s="280"/>
      <c r="CR19" s="280"/>
      <c r="CS19" s="280"/>
      <c r="CT19" s="280"/>
      <c r="CU19" s="280"/>
      <c r="CV19" s="280"/>
      <c r="CW19" s="280"/>
      <c r="CX19" s="280"/>
      <c r="CY19" s="280"/>
      <c r="CZ19" s="280"/>
      <c r="DA19" s="280"/>
      <c r="DG19" s="5">
        <v>346</v>
      </c>
      <c r="DH19" s="113"/>
    </row>
    <row r="20" spans="1:112" s="5" customFormat="1" ht="18.75" customHeight="1" x14ac:dyDescent="0.2">
      <c r="A20" s="310" t="s">
        <v>210</v>
      </c>
      <c r="B20" s="310"/>
      <c r="C20" s="310"/>
      <c r="D20" s="310"/>
      <c r="E20" s="310"/>
      <c r="F20" s="310"/>
      <c r="G20" s="310"/>
      <c r="H20" s="355" t="s">
        <v>565</v>
      </c>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362"/>
      <c r="BW20" s="362"/>
      <c r="BX20" s="362"/>
      <c r="BY20" s="362"/>
      <c r="BZ20" s="362"/>
      <c r="CA20" s="362"/>
      <c r="CB20" s="362"/>
      <c r="CC20" s="362"/>
      <c r="CD20" s="362"/>
      <c r="CE20" s="362"/>
      <c r="CF20" s="362"/>
      <c r="CG20" s="362"/>
      <c r="CH20" s="362"/>
      <c r="CI20" s="362"/>
      <c r="CJ20" s="362"/>
      <c r="CK20" s="362"/>
      <c r="CL20" s="280">
        <f t="shared" si="2"/>
        <v>0</v>
      </c>
      <c r="CM20" s="280"/>
      <c r="CN20" s="280"/>
      <c r="CO20" s="280"/>
      <c r="CP20" s="280"/>
      <c r="CQ20" s="280"/>
      <c r="CR20" s="280"/>
      <c r="CS20" s="280"/>
      <c r="CT20" s="280"/>
      <c r="CU20" s="280"/>
      <c r="CV20" s="280"/>
      <c r="CW20" s="280"/>
      <c r="CX20" s="280"/>
      <c r="CY20" s="280"/>
      <c r="CZ20" s="280"/>
      <c r="DA20" s="280"/>
      <c r="DG20" s="5">
        <v>310</v>
      </c>
      <c r="DH20" s="113">
        <f>CL24</f>
        <v>0</v>
      </c>
    </row>
    <row r="21" spans="1:112" s="5" customFormat="1" ht="18.75" customHeight="1" x14ac:dyDescent="0.2">
      <c r="A21" s="310" t="s">
        <v>211</v>
      </c>
      <c r="B21" s="310"/>
      <c r="C21" s="310"/>
      <c r="D21" s="310"/>
      <c r="E21" s="310"/>
      <c r="F21" s="310"/>
      <c r="G21" s="310"/>
      <c r="H21" s="355" t="s">
        <v>600</v>
      </c>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294">
        <v>1</v>
      </c>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362"/>
      <c r="BW21" s="362"/>
      <c r="BX21" s="362"/>
      <c r="BY21" s="362"/>
      <c r="BZ21" s="362"/>
      <c r="CA21" s="362"/>
      <c r="CB21" s="362"/>
      <c r="CC21" s="362"/>
      <c r="CD21" s="362"/>
      <c r="CE21" s="362"/>
      <c r="CF21" s="362"/>
      <c r="CG21" s="362"/>
      <c r="CH21" s="362"/>
      <c r="CI21" s="362"/>
      <c r="CJ21" s="362"/>
      <c r="CK21" s="362"/>
      <c r="CL21" s="280">
        <f t="shared" si="2"/>
        <v>0</v>
      </c>
      <c r="CM21" s="280"/>
      <c r="CN21" s="280"/>
      <c r="CO21" s="280"/>
      <c r="CP21" s="280"/>
      <c r="CQ21" s="280"/>
      <c r="CR21" s="280"/>
      <c r="CS21" s="280"/>
      <c r="CT21" s="280"/>
      <c r="CU21" s="280"/>
      <c r="CV21" s="280"/>
      <c r="CW21" s="280"/>
      <c r="CX21" s="280"/>
      <c r="CY21" s="280"/>
      <c r="CZ21" s="280"/>
      <c r="DA21" s="280"/>
      <c r="DG21" s="5">
        <v>345</v>
      </c>
      <c r="DH21" s="113">
        <f>CL41</f>
        <v>0</v>
      </c>
    </row>
    <row r="22" spans="1:112" s="5" customFormat="1" ht="18.75" customHeight="1" x14ac:dyDescent="0.2">
      <c r="A22" s="310" t="s">
        <v>212</v>
      </c>
      <c r="B22" s="310"/>
      <c r="C22" s="310"/>
      <c r="D22" s="310"/>
      <c r="E22" s="310"/>
      <c r="F22" s="310"/>
      <c r="G22" s="310"/>
      <c r="H22" s="355" t="s">
        <v>567</v>
      </c>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294">
        <v>1</v>
      </c>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362"/>
      <c r="BW22" s="362"/>
      <c r="BX22" s="362"/>
      <c r="BY22" s="362"/>
      <c r="BZ22" s="362"/>
      <c r="CA22" s="362"/>
      <c r="CB22" s="362"/>
      <c r="CC22" s="362"/>
      <c r="CD22" s="362"/>
      <c r="CE22" s="362"/>
      <c r="CF22" s="362"/>
      <c r="CG22" s="362"/>
      <c r="CH22" s="362"/>
      <c r="CI22" s="362"/>
      <c r="CJ22" s="362"/>
      <c r="CK22" s="362"/>
      <c r="CL22" s="280">
        <f t="shared" si="2"/>
        <v>0</v>
      </c>
      <c r="CM22" s="280"/>
      <c r="CN22" s="280"/>
      <c r="CO22" s="280"/>
      <c r="CP22" s="280"/>
      <c r="CQ22" s="280"/>
      <c r="CR22" s="280"/>
      <c r="CS22" s="280"/>
      <c r="CT22" s="280"/>
      <c r="CU22" s="280"/>
      <c r="CV22" s="280"/>
      <c r="CW22" s="280"/>
      <c r="CX22" s="280"/>
      <c r="CY22" s="280"/>
      <c r="CZ22" s="280"/>
      <c r="DA22" s="280"/>
    </row>
    <row r="23" spans="1:112" s="5" customFormat="1" ht="20.25" customHeight="1" x14ac:dyDescent="0.2">
      <c r="A23" s="310" t="s">
        <v>212</v>
      </c>
      <c r="B23" s="310"/>
      <c r="C23" s="310"/>
      <c r="D23" s="310"/>
      <c r="E23" s="310"/>
      <c r="F23" s="310"/>
      <c r="G23" s="310"/>
      <c r="H23" s="355" t="s">
        <v>263</v>
      </c>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294">
        <v>1</v>
      </c>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V23" s="362"/>
      <c r="BW23" s="362"/>
      <c r="BX23" s="362"/>
      <c r="BY23" s="362"/>
      <c r="BZ23" s="362"/>
      <c r="CA23" s="362"/>
      <c r="CB23" s="362"/>
      <c r="CC23" s="362"/>
      <c r="CD23" s="362"/>
      <c r="CE23" s="362"/>
      <c r="CF23" s="362"/>
      <c r="CG23" s="362"/>
      <c r="CH23" s="362"/>
      <c r="CI23" s="362"/>
      <c r="CJ23" s="362"/>
      <c r="CK23" s="362"/>
      <c r="CL23" s="280">
        <f t="shared" si="2"/>
        <v>0</v>
      </c>
      <c r="CM23" s="280"/>
      <c r="CN23" s="280"/>
      <c r="CO23" s="280"/>
      <c r="CP23" s="280"/>
      <c r="CQ23" s="280"/>
      <c r="CR23" s="280"/>
      <c r="CS23" s="280"/>
      <c r="CT23" s="280"/>
      <c r="CU23" s="280"/>
      <c r="CV23" s="280"/>
      <c r="CW23" s="280"/>
      <c r="CX23" s="280"/>
      <c r="CY23" s="280"/>
      <c r="CZ23" s="280"/>
      <c r="DA23" s="280"/>
      <c r="DH23" s="113">
        <f>SUM(DH11:DH21)</f>
        <v>1322200.2</v>
      </c>
    </row>
    <row r="24" spans="1:112" s="5" customFormat="1" ht="27" customHeight="1" x14ac:dyDescent="0.2">
      <c r="A24" s="310" t="s">
        <v>213</v>
      </c>
      <c r="B24" s="310"/>
      <c r="C24" s="310"/>
      <c r="D24" s="310"/>
      <c r="E24" s="310"/>
      <c r="F24" s="310"/>
      <c r="G24" s="310"/>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294">
        <v>1</v>
      </c>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362"/>
      <c r="BW24" s="362"/>
      <c r="BX24" s="362"/>
      <c r="BY24" s="362"/>
      <c r="BZ24" s="362"/>
      <c r="CA24" s="362"/>
      <c r="CB24" s="362"/>
      <c r="CC24" s="362"/>
      <c r="CD24" s="362"/>
      <c r="CE24" s="362"/>
      <c r="CF24" s="362"/>
      <c r="CG24" s="362"/>
      <c r="CH24" s="362"/>
      <c r="CI24" s="362"/>
      <c r="CJ24" s="362"/>
      <c r="CK24" s="362"/>
      <c r="CL24" s="280">
        <f t="shared" si="2"/>
        <v>0</v>
      </c>
      <c r="CM24" s="280"/>
      <c r="CN24" s="280"/>
      <c r="CO24" s="280"/>
      <c r="CP24" s="280"/>
      <c r="CQ24" s="280"/>
      <c r="CR24" s="280"/>
      <c r="CS24" s="280"/>
      <c r="CT24" s="280"/>
      <c r="CU24" s="280"/>
      <c r="CV24" s="280"/>
      <c r="CW24" s="280"/>
      <c r="CX24" s="280"/>
      <c r="CY24" s="280"/>
      <c r="CZ24" s="280"/>
      <c r="DA24" s="280"/>
      <c r="DH24" s="113">
        <f>DH23-CL49</f>
        <v>-361000</v>
      </c>
    </row>
    <row r="25" spans="1:112" s="5" customFormat="1" ht="25.5" customHeight="1" x14ac:dyDescent="0.2">
      <c r="A25" s="310" t="s">
        <v>214</v>
      </c>
      <c r="B25" s="310"/>
      <c r="C25" s="310"/>
      <c r="D25" s="310"/>
      <c r="E25" s="310"/>
      <c r="F25" s="310"/>
      <c r="G25" s="310"/>
      <c r="H25" s="355" t="s">
        <v>762</v>
      </c>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294">
        <v>1</v>
      </c>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362"/>
      <c r="BW25" s="362"/>
      <c r="BX25" s="362"/>
      <c r="BY25" s="362"/>
      <c r="BZ25" s="362"/>
      <c r="CA25" s="362"/>
      <c r="CB25" s="362"/>
      <c r="CC25" s="362"/>
      <c r="CD25" s="362"/>
      <c r="CE25" s="362"/>
      <c r="CF25" s="362"/>
      <c r="CG25" s="362"/>
      <c r="CH25" s="362"/>
      <c r="CI25" s="362"/>
      <c r="CJ25" s="362"/>
      <c r="CK25" s="362"/>
      <c r="CL25" s="280">
        <f t="shared" si="2"/>
        <v>0</v>
      </c>
      <c r="CM25" s="280"/>
      <c r="CN25" s="280"/>
      <c r="CO25" s="280"/>
      <c r="CP25" s="280"/>
      <c r="CQ25" s="280"/>
      <c r="CR25" s="280"/>
      <c r="CS25" s="280"/>
      <c r="CT25" s="280"/>
      <c r="CU25" s="280"/>
      <c r="CV25" s="280"/>
      <c r="CW25" s="280"/>
      <c r="CX25" s="280"/>
      <c r="CY25" s="280"/>
      <c r="CZ25" s="280"/>
      <c r="DA25" s="280"/>
    </row>
    <row r="26" spans="1:112" s="5" customFormat="1" ht="20.25" customHeight="1" x14ac:dyDescent="0.2">
      <c r="A26" s="310" t="s">
        <v>215</v>
      </c>
      <c r="B26" s="310"/>
      <c r="C26" s="310"/>
      <c r="D26" s="310"/>
      <c r="E26" s="310"/>
      <c r="F26" s="310"/>
      <c r="G26" s="310"/>
      <c r="H26" s="355" t="s">
        <v>605</v>
      </c>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294">
        <v>1</v>
      </c>
      <c r="AQ26" s="294"/>
      <c r="AR26" s="294"/>
      <c r="AS26" s="294"/>
      <c r="AT26" s="294"/>
      <c r="AU26" s="294"/>
      <c r="AV26" s="294"/>
      <c r="AW26" s="294"/>
      <c r="AX26" s="294"/>
      <c r="AY26" s="294"/>
      <c r="AZ26" s="294"/>
      <c r="BA26" s="294"/>
      <c r="BB26" s="294"/>
      <c r="BC26" s="294"/>
      <c r="BD26" s="294"/>
      <c r="BE26" s="294"/>
      <c r="BF26" s="294">
        <v>939600.2</v>
      </c>
      <c r="BG26" s="294"/>
      <c r="BH26" s="294"/>
      <c r="BI26" s="294"/>
      <c r="BJ26" s="294"/>
      <c r="BK26" s="294"/>
      <c r="BL26" s="294"/>
      <c r="BM26" s="294"/>
      <c r="BN26" s="294"/>
      <c r="BO26" s="294"/>
      <c r="BP26" s="294"/>
      <c r="BQ26" s="294"/>
      <c r="BR26" s="294"/>
      <c r="BS26" s="294"/>
      <c r="BT26" s="294"/>
      <c r="BU26" s="294"/>
      <c r="BV26" s="362"/>
      <c r="BW26" s="362"/>
      <c r="BX26" s="362"/>
      <c r="BY26" s="362"/>
      <c r="BZ26" s="362"/>
      <c r="CA26" s="362"/>
      <c r="CB26" s="362"/>
      <c r="CC26" s="362"/>
      <c r="CD26" s="362"/>
      <c r="CE26" s="362"/>
      <c r="CF26" s="362"/>
      <c r="CG26" s="362"/>
      <c r="CH26" s="362"/>
      <c r="CI26" s="362"/>
      <c r="CJ26" s="362"/>
      <c r="CK26" s="362"/>
      <c r="CL26" s="280">
        <f t="shared" si="2"/>
        <v>939600.2</v>
      </c>
      <c r="CM26" s="280"/>
      <c r="CN26" s="280"/>
      <c r="CO26" s="280"/>
      <c r="CP26" s="280"/>
      <c r="CQ26" s="280"/>
      <c r="CR26" s="280"/>
      <c r="CS26" s="280"/>
      <c r="CT26" s="280"/>
      <c r="CU26" s="280"/>
      <c r="CV26" s="280"/>
      <c r="CW26" s="280"/>
      <c r="CX26" s="280"/>
      <c r="CY26" s="280"/>
      <c r="CZ26" s="280"/>
      <c r="DA26" s="280"/>
    </row>
    <row r="27" spans="1:112" s="5" customFormat="1" ht="20.25" customHeight="1" x14ac:dyDescent="0.2">
      <c r="A27" s="310" t="s">
        <v>216</v>
      </c>
      <c r="B27" s="310"/>
      <c r="C27" s="310"/>
      <c r="D27" s="310"/>
      <c r="E27" s="310"/>
      <c r="F27" s="310"/>
      <c r="G27" s="310"/>
      <c r="H27" s="355" t="s">
        <v>732</v>
      </c>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294">
        <v>1</v>
      </c>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362"/>
      <c r="BW27" s="362"/>
      <c r="BX27" s="362"/>
      <c r="BY27" s="362"/>
      <c r="BZ27" s="362"/>
      <c r="CA27" s="362"/>
      <c r="CB27" s="362"/>
      <c r="CC27" s="362"/>
      <c r="CD27" s="362"/>
      <c r="CE27" s="362"/>
      <c r="CF27" s="362"/>
      <c r="CG27" s="362"/>
      <c r="CH27" s="362"/>
      <c r="CI27" s="362"/>
      <c r="CJ27" s="362"/>
      <c r="CK27" s="362"/>
      <c r="CL27" s="280">
        <f t="shared" si="2"/>
        <v>0</v>
      </c>
      <c r="CM27" s="280"/>
      <c r="CN27" s="280"/>
      <c r="CO27" s="280"/>
      <c r="CP27" s="280"/>
      <c r="CQ27" s="280"/>
      <c r="CR27" s="280"/>
      <c r="CS27" s="280"/>
      <c r="CT27" s="280"/>
      <c r="CU27" s="280"/>
      <c r="CV27" s="280"/>
      <c r="CW27" s="280"/>
      <c r="CX27" s="280"/>
      <c r="CY27" s="280"/>
      <c r="CZ27" s="280"/>
      <c r="DA27" s="280"/>
    </row>
    <row r="28" spans="1:112" s="5" customFormat="1" ht="27" customHeight="1" x14ac:dyDescent="0.2">
      <c r="A28" s="310"/>
      <c r="B28" s="310"/>
      <c r="C28" s="310"/>
      <c r="D28" s="310"/>
      <c r="E28" s="310"/>
      <c r="F28" s="310"/>
      <c r="G28" s="310"/>
      <c r="H28" s="355" t="s">
        <v>713</v>
      </c>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294">
        <v>1</v>
      </c>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362"/>
      <c r="BW28" s="362"/>
      <c r="BX28" s="362"/>
      <c r="BY28" s="362"/>
      <c r="BZ28" s="362"/>
      <c r="CA28" s="362"/>
      <c r="CB28" s="362"/>
      <c r="CC28" s="362"/>
      <c r="CD28" s="362"/>
      <c r="CE28" s="362"/>
      <c r="CF28" s="362"/>
      <c r="CG28" s="362"/>
      <c r="CH28" s="362"/>
      <c r="CI28" s="362"/>
      <c r="CJ28" s="362"/>
      <c r="CK28" s="362"/>
      <c r="CL28" s="280">
        <f t="shared" si="2"/>
        <v>0</v>
      </c>
      <c r="CM28" s="280"/>
      <c r="CN28" s="280"/>
      <c r="CO28" s="280"/>
      <c r="CP28" s="280"/>
      <c r="CQ28" s="280"/>
      <c r="CR28" s="280"/>
      <c r="CS28" s="280"/>
      <c r="CT28" s="280"/>
      <c r="CU28" s="280"/>
      <c r="CV28" s="280"/>
      <c r="CW28" s="280"/>
      <c r="CX28" s="280"/>
      <c r="CY28" s="280"/>
      <c r="CZ28" s="280"/>
      <c r="DA28" s="280"/>
    </row>
    <row r="29" spans="1:112" s="5" customFormat="1" ht="33.75" customHeight="1" x14ac:dyDescent="0.2">
      <c r="A29" s="310"/>
      <c r="B29" s="310"/>
      <c r="C29" s="310"/>
      <c r="D29" s="310"/>
      <c r="E29" s="310"/>
      <c r="F29" s="310"/>
      <c r="G29" s="310"/>
      <c r="H29" s="355" t="s">
        <v>714</v>
      </c>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294">
        <v>1</v>
      </c>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362"/>
      <c r="BW29" s="362"/>
      <c r="BX29" s="362"/>
      <c r="BY29" s="362"/>
      <c r="BZ29" s="362"/>
      <c r="CA29" s="362"/>
      <c r="CB29" s="362"/>
      <c r="CC29" s="362"/>
      <c r="CD29" s="362"/>
      <c r="CE29" s="362"/>
      <c r="CF29" s="362"/>
      <c r="CG29" s="362"/>
      <c r="CH29" s="362"/>
      <c r="CI29" s="362"/>
      <c r="CJ29" s="362"/>
      <c r="CK29" s="362"/>
      <c r="CL29" s="280">
        <f t="shared" si="2"/>
        <v>0</v>
      </c>
      <c r="CM29" s="280"/>
      <c r="CN29" s="280"/>
      <c r="CO29" s="280"/>
      <c r="CP29" s="280"/>
      <c r="CQ29" s="280"/>
      <c r="CR29" s="280"/>
      <c r="CS29" s="280"/>
      <c r="CT29" s="280"/>
      <c r="CU29" s="280"/>
      <c r="CV29" s="280"/>
      <c r="CW29" s="280"/>
      <c r="CX29" s="280"/>
      <c r="CY29" s="280"/>
      <c r="CZ29" s="280"/>
      <c r="DA29" s="280"/>
    </row>
    <row r="30" spans="1:112" s="5" customFormat="1" ht="20.25" customHeight="1" x14ac:dyDescent="0.2">
      <c r="A30" s="310"/>
      <c r="B30" s="310"/>
      <c r="C30" s="310"/>
      <c r="D30" s="310"/>
      <c r="E30" s="310"/>
      <c r="F30" s="310"/>
      <c r="G30" s="310"/>
      <c r="H30" s="355" t="s">
        <v>624</v>
      </c>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294">
        <v>1</v>
      </c>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362"/>
      <c r="BW30" s="362"/>
      <c r="BX30" s="362"/>
      <c r="BY30" s="362"/>
      <c r="BZ30" s="362"/>
      <c r="CA30" s="362"/>
      <c r="CB30" s="362"/>
      <c r="CC30" s="362"/>
      <c r="CD30" s="362"/>
      <c r="CE30" s="362"/>
      <c r="CF30" s="362"/>
      <c r="CG30" s="362"/>
      <c r="CH30" s="362"/>
      <c r="CI30" s="362"/>
      <c r="CJ30" s="362"/>
      <c r="CK30" s="362"/>
      <c r="CL30" s="280">
        <f t="shared" si="2"/>
        <v>0</v>
      </c>
      <c r="CM30" s="280"/>
      <c r="CN30" s="280"/>
      <c r="CO30" s="280"/>
      <c r="CP30" s="280"/>
      <c r="CQ30" s="280"/>
      <c r="CR30" s="280"/>
      <c r="CS30" s="280"/>
      <c r="CT30" s="280"/>
      <c r="CU30" s="280"/>
      <c r="CV30" s="280"/>
      <c r="CW30" s="280"/>
      <c r="CX30" s="280"/>
      <c r="CY30" s="280"/>
      <c r="CZ30" s="280"/>
      <c r="DA30" s="280"/>
    </row>
    <row r="31" spans="1:112" s="5" customFormat="1" ht="20.25" customHeight="1" x14ac:dyDescent="0.2">
      <c r="A31" s="310"/>
      <c r="B31" s="310"/>
      <c r="C31" s="310"/>
      <c r="D31" s="310"/>
      <c r="E31" s="310"/>
      <c r="F31" s="310"/>
      <c r="G31" s="310"/>
      <c r="H31" s="355" t="s">
        <v>656</v>
      </c>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362"/>
      <c r="BW31" s="362"/>
      <c r="BX31" s="362"/>
      <c r="BY31" s="362"/>
      <c r="BZ31" s="362"/>
      <c r="CA31" s="362"/>
      <c r="CB31" s="362"/>
      <c r="CC31" s="362"/>
      <c r="CD31" s="362"/>
      <c r="CE31" s="362"/>
      <c r="CF31" s="362"/>
      <c r="CG31" s="362"/>
      <c r="CH31" s="362"/>
      <c r="CI31" s="362"/>
      <c r="CJ31" s="362"/>
      <c r="CK31" s="362"/>
      <c r="CL31" s="280">
        <f t="shared" si="2"/>
        <v>0</v>
      </c>
      <c r="CM31" s="280"/>
      <c r="CN31" s="280"/>
      <c r="CO31" s="280"/>
      <c r="CP31" s="280"/>
      <c r="CQ31" s="280"/>
      <c r="CR31" s="280"/>
      <c r="CS31" s="280"/>
      <c r="CT31" s="280"/>
      <c r="CU31" s="280"/>
      <c r="CV31" s="280"/>
      <c r="CW31" s="280"/>
      <c r="CX31" s="280"/>
      <c r="CY31" s="280"/>
      <c r="CZ31" s="280"/>
      <c r="DA31" s="280"/>
    </row>
    <row r="32" spans="1:112" s="5" customFormat="1" ht="20.25" customHeight="1" x14ac:dyDescent="0.2">
      <c r="A32" s="310"/>
      <c r="B32" s="310"/>
      <c r="C32" s="310"/>
      <c r="D32" s="310"/>
      <c r="E32" s="310"/>
      <c r="F32" s="310"/>
      <c r="G32" s="310"/>
      <c r="H32" s="355" t="s">
        <v>647</v>
      </c>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294">
        <v>1</v>
      </c>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362"/>
      <c r="BW32" s="362"/>
      <c r="BX32" s="362"/>
      <c r="BY32" s="362"/>
      <c r="BZ32" s="362"/>
      <c r="CA32" s="362"/>
      <c r="CB32" s="362"/>
      <c r="CC32" s="362"/>
      <c r="CD32" s="362"/>
      <c r="CE32" s="362"/>
      <c r="CF32" s="362"/>
      <c r="CG32" s="362"/>
      <c r="CH32" s="362"/>
      <c r="CI32" s="362"/>
      <c r="CJ32" s="362"/>
      <c r="CK32" s="362"/>
      <c r="CL32" s="280">
        <f t="shared" si="2"/>
        <v>0</v>
      </c>
      <c r="CM32" s="280"/>
      <c r="CN32" s="280"/>
      <c r="CO32" s="280"/>
      <c r="CP32" s="280"/>
      <c r="CQ32" s="280"/>
      <c r="CR32" s="280"/>
      <c r="CS32" s="280"/>
      <c r="CT32" s="280"/>
      <c r="CU32" s="280"/>
      <c r="CV32" s="280"/>
      <c r="CW32" s="280"/>
      <c r="CX32" s="280"/>
      <c r="CY32" s="280"/>
      <c r="CZ32" s="280"/>
      <c r="DA32" s="280"/>
    </row>
    <row r="33" spans="1:105" s="5" customFormat="1" ht="20.25" customHeight="1" x14ac:dyDescent="0.2">
      <c r="A33" s="310"/>
      <c r="B33" s="310"/>
      <c r="C33" s="310"/>
      <c r="D33" s="310"/>
      <c r="E33" s="310"/>
      <c r="F33" s="310"/>
      <c r="G33" s="310"/>
      <c r="H33" s="355" t="s">
        <v>712</v>
      </c>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294">
        <v>1</v>
      </c>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362"/>
      <c r="BW33" s="362"/>
      <c r="BX33" s="362"/>
      <c r="BY33" s="362"/>
      <c r="BZ33" s="362"/>
      <c r="CA33" s="362"/>
      <c r="CB33" s="362"/>
      <c r="CC33" s="362"/>
      <c r="CD33" s="362"/>
      <c r="CE33" s="362"/>
      <c r="CF33" s="362"/>
      <c r="CG33" s="362"/>
      <c r="CH33" s="362"/>
      <c r="CI33" s="362"/>
      <c r="CJ33" s="362"/>
      <c r="CK33" s="362"/>
      <c r="CL33" s="280">
        <f t="shared" si="2"/>
        <v>0</v>
      </c>
      <c r="CM33" s="280"/>
      <c r="CN33" s="280"/>
      <c r="CO33" s="280"/>
      <c r="CP33" s="280"/>
      <c r="CQ33" s="280"/>
      <c r="CR33" s="280"/>
      <c r="CS33" s="280"/>
      <c r="CT33" s="280"/>
      <c r="CU33" s="280"/>
      <c r="CV33" s="280"/>
      <c r="CW33" s="280"/>
      <c r="CX33" s="280"/>
      <c r="CY33" s="280"/>
      <c r="CZ33" s="280"/>
      <c r="DA33" s="280"/>
    </row>
    <row r="34" spans="1:105" s="5" customFormat="1" ht="27.75" customHeight="1" x14ac:dyDescent="0.2">
      <c r="A34" s="310"/>
      <c r="B34" s="310"/>
      <c r="C34" s="310"/>
      <c r="D34" s="310"/>
      <c r="E34" s="310"/>
      <c r="F34" s="310"/>
      <c r="G34" s="310"/>
      <c r="H34" s="355" t="s">
        <v>737</v>
      </c>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294">
        <v>1</v>
      </c>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362"/>
      <c r="BW34" s="362"/>
      <c r="BX34" s="362"/>
      <c r="BY34" s="362"/>
      <c r="BZ34" s="362"/>
      <c r="CA34" s="362"/>
      <c r="CB34" s="362"/>
      <c r="CC34" s="362"/>
      <c r="CD34" s="362"/>
      <c r="CE34" s="362"/>
      <c r="CF34" s="362"/>
      <c r="CG34" s="362"/>
      <c r="CH34" s="362"/>
      <c r="CI34" s="362"/>
      <c r="CJ34" s="362"/>
      <c r="CK34" s="362"/>
      <c r="CL34" s="280">
        <f t="shared" si="2"/>
        <v>0</v>
      </c>
      <c r="CM34" s="280"/>
      <c r="CN34" s="280"/>
      <c r="CO34" s="280"/>
      <c r="CP34" s="280"/>
      <c r="CQ34" s="280"/>
      <c r="CR34" s="280"/>
      <c r="CS34" s="280"/>
      <c r="CT34" s="280"/>
      <c r="CU34" s="280"/>
      <c r="CV34" s="280"/>
      <c r="CW34" s="280"/>
      <c r="CX34" s="280"/>
      <c r="CY34" s="280"/>
      <c r="CZ34" s="280"/>
      <c r="DA34" s="280"/>
    </row>
    <row r="35" spans="1:105" s="5" customFormat="1" ht="20.25" customHeight="1" x14ac:dyDescent="0.2">
      <c r="A35" s="310"/>
      <c r="B35" s="310"/>
      <c r="C35" s="310"/>
      <c r="D35" s="310"/>
      <c r="E35" s="310"/>
      <c r="F35" s="310"/>
      <c r="G35" s="310"/>
      <c r="H35" s="355" t="s">
        <v>730</v>
      </c>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294">
        <v>1</v>
      </c>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362"/>
      <c r="BW35" s="362"/>
      <c r="BX35" s="362"/>
      <c r="BY35" s="362"/>
      <c r="BZ35" s="362"/>
      <c r="CA35" s="362"/>
      <c r="CB35" s="362"/>
      <c r="CC35" s="362"/>
      <c r="CD35" s="362"/>
      <c r="CE35" s="362"/>
      <c r="CF35" s="362"/>
      <c r="CG35" s="362"/>
      <c r="CH35" s="362"/>
      <c r="CI35" s="362"/>
      <c r="CJ35" s="362"/>
      <c r="CK35" s="362"/>
      <c r="CL35" s="280">
        <f t="shared" si="2"/>
        <v>0</v>
      </c>
      <c r="CM35" s="280"/>
      <c r="CN35" s="280"/>
      <c r="CO35" s="280"/>
      <c r="CP35" s="280"/>
      <c r="CQ35" s="280"/>
      <c r="CR35" s="280"/>
      <c r="CS35" s="280"/>
      <c r="CT35" s="280"/>
      <c r="CU35" s="280"/>
      <c r="CV35" s="280"/>
      <c r="CW35" s="280"/>
      <c r="CX35" s="280"/>
      <c r="CY35" s="280"/>
      <c r="CZ35" s="280"/>
      <c r="DA35" s="280"/>
    </row>
    <row r="36" spans="1:105" s="5" customFormat="1" ht="32.25" customHeight="1" x14ac:dyDescent="0.2">
      <c r="A36" s="310"/>
      <c r="B36" s="310"/>
      <c r="C36" s="310"/>
      <c r="D36" s="310"/>
      <c r="E36" s="310"/>
      <c r="F36" s="310"/>
      <c r="G36" s="310"/>
      <c r="H36" s="355" t="s">
        <v>715</v>
      </c>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294">
        <v>1</v>
      </c>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362"/>
      <c r="BW36" s="362"/>
      <c r="BX36" s="362"/>
      <c r="BY36" s="362"/>
      <c r="BZ36" s="362"/>
      <c r="CA36" s="362"/>
      <c r="CB36" s="362"/>
      <c r="CC36" s="362"/>
      <c r="CD36" s="362"/>
      <c r="CE36" s="362"/>
      <c r="CF36" s="362"/>
      <c r="CG36" s="362"/>
      <c r="CH36" s="362"/>
      <c r="CI36" s="362"/>
      <c r="CJ36" s="362"/>
      <c r="CK36" s="362"/>
      <c r="CL36" s="280">
        <f t="shared" si="2"/>
        <v>0</v>
      </c>
      <c r="CM36" s="280"/>
      <c r="CN36" s="280"/>
      <c r="CO36" s="280"/>
      <c r="CP36" s="280"/>
      <c r="CQ36" s="280"/>
      <c r="CR36" s="280"/>
      <c r="CS36" s="280"/>
      <c r="CT36" s="280"/>
      <c r="CU36" s="280"/>
      <c r="CV36" s="280"/>
      <c r="CW36" s="280"/>
      <c r="CX36" s="280"/>
      <c r="CY36" s="280"/>
      <c r="CZ36" s="280"/>
      <c r="DA36" s="280"/>
    </row>
    <row r="37" spans="1:105" s="5" customFormat="1" ht="32.25" customHeight="1" x14ac:dyDescent="0.2">
      <c r="A37" s="310"/>
      <c r="B37" s="310"/>
      <c r="C37" s="310"/>
      <c r="D37" s="310"/>
      <c r="E37" s="310"/>
      <c r="F37" s="310"/>
      <c r="G37" s="310"/>
      <c r="H37" s="355" t="s">
        <v>736</v>
      </c>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294">
        <v>1</v>
      </c>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362"/>
      <c r="BW37" s="362"/>
      <c r="BX37" s="362"/>
      <c r="BY37" s="362"/>
      <c r="BZ37" s="362"/>
      <c r="CA37" s="362"/>
      <c r="CB37" s="362"/>
      <c r="CC37" s="362"/>
      <c r="CD37" s="362"/>
      <c r="CE37" s="362"/>
      <c r="CF37" s="362"/>
      <c r="CG37" s="362"/>
      <c r="CH37" s="362"/>
      <c r="CI37" s="362"/>
      <c r="CJ37" s="362"/>
      <c r="CK37" s="362"/>
      <c r="CL37" s="280">
        <f t="shared" si="2"/>
        <v>0</v>
      </c>
      <c r="CM37" s="280"/>
      <c r="CN37" s="280"/>
      <c r="CO37" s="280"/>
      <c r="CP37" s="280"/>
      <c r="CQ37" s="280"/>
      <c r="CR37" s="280"/>
      <c r="CS37" s="280"/>
      <c r="CT37" s="280"/>
      <c r="CU37" s="280"/>
      <c r="CV37" s="280"/>
      <c r="CW37" s="280"/>
      <c r="CX37" s="280"/>
      <c r="CY37" s="280"/>
      <c r="CZ37" s="280"/>
      <c r="DA37" s="280"/>
    </row>
    <row r="38" spans="1:105" s="5" customFormat="1" ht="23.25" customHeight="1" x14ac:dyDescent="0.2">
      <c r="A38" s="310"/>
      <c r="B38" s="310"/>
      <c r="C38" s="310"/>
      <c r="D38" s="310"/>
      <c r="E38" s="310"/>
      <c r="F38" s="310"/>
      <c r="G38" s="310"/>
      <c r="H38" s="355" t="s">
        <v>768</v>
      </c>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294">
        <v>1</v>
      </c>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362"/>
      <c r="BW38" s="362"/>
      <c r="BX38" s="362"/>
      <c r="BY38" s="362"/>
      <c r="BZ38" s="362"/>
      <c r="CA38" s="362"/>
      <c r="CB38" s="362"/>
      <c r="CC38" s="362"/>
      <c r="CD38" s="362"/>
      <c r="CE38" s="362"/>
      <c r="CF38" s="362"/>
      <c r="CG38" s="362"/>
      <c r="CH38" s="362"/>
      <c r="CI38" s="362"/>
      <c r="CJ38" s="362"/>
      <c r="CK38" s="362"/>
      <c r="CL38" s="280">
        <f t="shared" si="2"/>
        <v>0</v>
      </c>
      <c r="CM38" s="280"/>
      <c r="CN38" s="280"/>
      <c r="CO38" s="280"/>
      <c r="CP38" s="280"/>
      <c r="CQ38" s="280"/>
      <c r="CR38" s="280"/>
      <c r="CS38" s="280"/>
      <c r="CT38" s="280"/>
      <c r="CU38" s="280"/>
      <c r="CV38" s="280"/>
      <c r="CW38" s="280"/>
      <c r="CX38" s="280"/>
      <c r="CY38" s="280"/>
      <c r="CZ38" s="280"/>
      <c r="DA38" s="280"/>
    </row>
    <row r="39" spans="1:105" s="5" customFormat="1" ht="23.25" customHeight="1" x14ac:dyDescent="0.2">
      <c r="A39" s="310"/>
      <c r="B39" s="310"/>
      <c r="C39" s="310"/>
      <c r="D39" s="310"/>
      <c r="E39" s="310"/>
      <c r="F39" s="310"/>
      <c r="G39" s="310"/>
      <c r="H39" s="355" t="s">
        <v>761</v>
      </c>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294">
        <v>1</v>
      </c>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362"/>
      <c r="BW39" s="362"/>
      <c r="BX39" s="362"/>
      <c r="BY39" s="362"/>
      <c r="BZ39" s="362"/>
      <c r="CA39" s="362"/>
      <c r="CB39" s="362"/>
      <c r="CC39" s="362"/>
      <c r="CD39" s="362"/>
      <c r="CE39" s="362"/>
      <c r="CF39" s="362"/>
      <c r="CG39" s="362"/>
      <c r="CH39" s="362"/>
      <c r="CI39" s="362"/>
      <c r="CJ39" s="362"/>
      <c r="CK39" s="362"/>
      <c r="CL39" s="280">
        <f t="shared" ref="CL39" si="4">AP39*BF39*(BV39+1)</f>
        <v>0</v>
      </c>
      <c r="CM39" s="280"/>
      <c r="CN39" s="280"/>
      <c r="CO39" s="280"/>
      <c r="CP39" s="280"/>
      <c r="CQ39" s="280"/>
      <c r="CR39" s="280"/>
      <c r="CS39" s="280"/>
      <c r="CT39" s="280"/>
      <c r="CU39" s="280"/>
      <c r="CV39" s="280"/>
      <c r="CW39" s="280"/>
      <c r="CX39" s="280"/>
      <c r="CY39" s="280"/>
      <c r="CZ39" s="280"/>
      <c r="DA39" s="280"/>
    </row>
    <row r="40" spans="1:105" s="5" customFormat="1" ht="39.75" customHeight="1" x14ac:dyDescent="0.2">
      <c r="A40" s="310"/>
      <c r="B40" s="310"/>
      <c r="C40" s="310"/>
      <c r="D40" s="310"/>
      <c r="E40" s="310"/>
      <c r="F40" s="310"/>
      <c r="G40" s="310"/>
      <c r="H40" s="355" t="s">
        <v>729</v>
      </c>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294">
        <v>1</v>
      </c>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362"/>
      <c r="BW40" s="362"/>
      <c r="BX40" s="362"/>
      <c r="BY40" s="362"/>
      <c r="BZ40" s="362"/>
      <c r="CA40" s="362"/>
      <c r="CB40" s="362"/>
      <c r="CC40" s="362"/>
      <c r="CD40" s="362"/>
      <c r="CE40" s="362"/>
      <c r="CF40" s="362"/>
      <c r="CG40" s="362"/>
      <c r="CH40" s="362"/>
      <c r="CI40" s="362"/>
      <c r="CJ40" s="362"/>
      <c r="CK40" s="362"/>
      <c r="CL40" s="280">
        <f t="shared" si="2"/>
        <v>0</v>
      </c>
      <c r="CM40" s="280"/>
      <c r="CN40" s="280"/>
      <c r="CO40" s="280"/>
      <c r="CP40" s="280"/>
      <c r="CQ40" s="280"/>
      <c r="CR40" s="280"/>
      <c r="CS40" s="280"/>
      <c r="CT40" s="280"/>
      <c r="CU40" s="280"/>
      <c r="CV40" s="280"/>
      <c r="CW40" s="280"/>
      <c r="CX40" s="280"/>
      <c r="CY40" s="280"/>
      <c r="CZ40" s="280"/>
      <c r="DA40" s="280"/>
    </row>
    <row r="41" spans="1:105" s="5" customFormat="1" ht="25.5" customHeight="1" x14ac:dyDescent="0.2">
      <c r="A41" s="310"/>
      <c r="B41" s="310"/>
      <c r="C41" s="310"/>
      <c r="D41" s="310"/>
      <c r="E41" s="310"/>
      <c r="F41" s="310"/>
      <c r="G41" s="310"/>
      <c r="H41" s="355" t="s">
        <v>763</v>
      </c>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294">
        <v>1</v>
      </c>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362"/>
      <c r="BW41" s="362"/>
      <c r="BX41" s="362"/>
      <c r="BY41" s="362"/>
      <c r="BZ41" s="362"/>
      <c r="CA41" s="362"/>
      <c r="CB41" s="362"/>
      <c r="CC41" s="362"/>
      <c r="CD41" s="362"/>
      <c r="CE41" s="362"/>
      <c r="CF41" s="362"/>
      <c r="CG41" s="362"/>
      <c r="CH41" s="362"/>
      <c r="CI41" s="362"/>
      <c r="CJ41" s="362"/>
      <c r="CK41" s="362"/>
      <c r="CL41" s="280">
        <f t="shared" ref="CL41:CL48" si="5">AP41*BF41*(BV41+1)</f>
        <v>0</v>
      </c>
      <c r="CM41" s="280"/>
      <c r="CN41" s="280"/>
      <c r="CO41" s="280"/>
      <c r="CP41" s="280"/>
      <c r="CQ41" s="280"/>
      <c r="CR41" s="280"/>
      <c r="CS41" s="280"/>
      <c r="CT41" s="280"/>
      <c r="CU41" s="280"/>
      <c r="CV41" s="280"/>
      <c r="CW41" s="280"/>
      <c r="CX41" s="280"/>
      <c r="CY41" s="280"/>
      <c r="CZ41" s="280"/>
      <c r="DA41" s="280"/>
    </row>
    <row r="42" spans="1:105" s="5" customFormat="1" ht="25.5" customHeight="1" x14ac:dyDescent="0.2">
      <c r="A42" s="310"/>
      <c r="B42" s="310"/>
      <c r="C42" s="310"/>
      <c r="D42" s="310"/>
      <c r="E42" s="310"/>
      <c r="F42" s="310"/>
      <c r="G42" s="310"/>
      <c r="H42" s="355" t="s">
        <v>731</v>
      </c>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294">
        <v>1</v>
      </c>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362"/>
      <c r="BW42" s="362"/>
      <c r="BX42" s="362"/>
      <c r="BY42" s="362"/>
      <c r="BZ42" s="362"/>
      <c r="CA42" s="362"/>
      <c r="CB42" s="362"/>
      <c r="CC42" s="362"/>
      <c r="CD42" s="362"/>
      <c r="CE42" s="362"/>
      <c r="CF42" s="362"/>
      <c r="CG42" s="362"/>
      <c r="CH42" s="362"/>
      <c r="CI42" s="362"/>
      <c r="CJ42" s="362"/>
      <c r="CK42" s="362"/>
      <c r="CL42" s="280">
        <f t="shared" ref="CL42:CL44" si="6">AP42*BF42*(BV42+1)</f>
        <v>0</v>
      </c>
      <c r="CM42" s="280"/>
      <c r="CN42" s="280"/>
      <c r="CO42" s="280"/>
      <c r="CP42" s="280"/>
      <c r="CQ42" s="280"/>
      <c r="CR42" s="280"/>
      <c r="CS42" s="280"/>
      <c r="CT42" s="280"/>
      <c r="CU42" s="280"/>
      <c r="CV42" s="280"/>
      <c r="CW42" s="280"/>
      <c r="CX42" s="280"/>
      <c r="CY42" s="280"/>
      <c r="CZ42" s="280"/>
      <c r="DA42" s="280"/>
    </row>
    <row r="43" spans="1:105" s="5" customFormat="1" ht="25.5" customHeight="1" x14ac:dyDescent="0.2">
      <c r="A43" s="310"/>
      <c r="B43" s="310"/>
      <c r="C43" s="310"/>
      <c r="D43" s="310"/>
      <c r="E43" s="310"/>
      <c r="F43" s="310"/>
      <c r="G43" s="310"/>
      <c r="H43" s="355" t="s">
        <v>753</v>
      </c>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294">
        <v>1</v>
      </c>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362"/>
      <c r="BW43" s="362"/>
      <c r="BX43" s="362"/>
      <c r="BY43" s="362"/>
      <c r="BZ43" s="362"/>
      <c r="CA43" s="362"/>
      <c r="CB43" s="362"/>
      <c r="CC43" s="362"/>
      <c r="CD43" s="362"/>
      <c r="CE43" s="362"/>
      <c r="CF43" s="362"/>
      <c r="CG43" s="362"/>
      <c r="CH43" s="362"/>
      <c r="CI43" s="362"/>
      <c r="CJ43" s="362"/>
      <c r="CK43" s="362"/>
      <c r="CL43" s="280">
        <f t="shared" si="6"/>
        <v>0</v>
      </c>
      <c r="CM43" s="280"/>
      <c r="CN43" s="280"/>
      <c r="CO43" s="280"/>
      <c r="CP43" s="280"/>
      <c r="CQ43" s="280"/>
      <c r="CR43" s="280"/>
      <c r="CS43" s="280"/>
      <c r="CT43" s="280"/>
      <c r="CU43" s="280"/>
      <c r="CV43" s="280"/>
      <c r="CW43" s="280"/>
      <c r="CX43" s="280"/>
      <c r="CY43" s="280"/>
      <c r="CZ43" s="280"/>
      <c r="DA43" s="280"/>
    </row>
    <row r="44" spans="1:105" s="5" customFormat="1" ht="25.5" customHeight="1" x14ac:dyDescent="0.2">
      <c r="A44" s="310"/>
      <c r="B44" s="310"/>
      <c r="C44" s="310"/>
      <c r="D44" s="310"/>
      <c r="E44" s="310"/>
      <c r="F44" s="310"/>
      <c r="G44" s="310"/>
      <c r="H44" s="355" t="s">
        <v>741</v>
      </c>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294">
        <v>1</v>
      </c>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362"/>
      <c r="BW44" s="362"/>
      <c r="BX44" s="362"/>
      <c r="BY44" s="362"/>
      <c r="BZ44" s="362"/>
      <c r="CA44" s="362"/>
      <c r="CB44" s="362"/>
      <c r="CC44" s="362"/>
      <c r="CD44" s="362"/>
      <c r="CE44" s="362"/>
      <c r="CF44" s="362"/>
      <c r="CG44" s="362"/>
      <c r="CH44" s="362"/>
      <c r="CI44" s="362"/>
      <c r="CJ44" s="362"/>
      <c r="CK44" s="362"/>
      <c r="CL44" s="280">
        <f t="shared" si="6"/>
        <v>0</v>
      </c>
      <c r="CM44" s="280"/>
      <c r="CN44" s="280"/>
      <c r="CO44" s="280"/>
      <c r="CP44" s="280"/>
      <c r="CQ44" s="280"/>
      <c r="CR44" s="280"/>
      <c r="CS44" s="280"/>
      <c r="CT44" s="280"/>
      <c r="CU44" s="280"/>
      <c r="CV44" s="280"/>
      <c r="CW44" s="280"/>
      <c r="CX44" s="280"/>
      <c r="CY44" s="280"/>
      <c r="CZ44" s="280"/>
      <c r="DA44" s="280"/>
    </row>
    <row r="45" spans="1:105" s="5" customFormat="1" ht="25.5" customHeight="1" x14ac:dyDescent="0.2">
      <c r="A45" s="310"/>
      <c r="B45" s="310"/>
      <c r="C45" s="310"/>
      <c r="D45" s="310"/>
      <c r="E45" s="310"/>
      <c r="F45" s="310"/>
      <c r="G45" s="310"/>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362"/>
      <c r="BW45" s="362"/>
      <c r="BX45" s="362"/>
      <c r="BY45" s="362"/>
      <c r="BZ45" s="362"/>
      <c r="CA45" s="362"/>
      <c r="CB45" s="362"/>
      <c r="CC45" s="362"/>
      <c r="CD45" s="362"/>
      <c r="CE45" s="362"/>
      <c r="CF45" s="362"/>
      <c r="CG45" s="362"/>
      <c r="CH45" s="362"/>
      <c r="CI45" s="362"/>
      <c r="CJ45" s="362"/>
      <c r="CK45" s="362"/>
      <c r="CL45" s="280"/>
      <c r="CM45" s="280"/>
      <c r="CN45" s="280"/>
      <c r="CO45" s="280"/>
      <c r="CP45" s="280"/>
      <c r="CQ45" s="280"/>
      <c r="CR45" s="280"/>
      <c r="CS45" s="280"/>
      <c r="CT45" s="280"/>
      <c r="CU45" s="280"/>
      <c r="CV45" s="280"/>
      <c r="CW45" s="280"/>
      <c r="CX45" s="280"/>
      <c r="CY45" s="280"/>
      <c r="CZ45" s="280"/>
      <c r="DA45" s="280"/>
    </row>
    <row r="46" spans="1:105" s="5" customFormat="1" ht="20.25" customHeight="1" x14ac:dyDescent="0.2">
      <c r="A46" s="310"/>
      <c r="B46" s="310"/>
      <c r="C46" s="310"/>
      <c r="D46" s="310"/>
      <c r="E46" s="310"/>
      <c r="F46" s="310"/>
      <c r="G46" s="310"/>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362"/>
      <c r="BW46" s="362"/>
      <c r="BX46" s="362"/>
      <c r="BY46" s="362"/>
      <c r="BZ46" s="362"/>
      <c r="CA46" s="362"/>
      <c r="CB46" s="362"/>
      <c r="CC46" s="362"/>
      <c r="CD46" s="362"/>
      <c r="CE46" s="362"/>
      <c r="CF46" s="362"/>
      <c r="CG46" s="362"/>
      <c r="CH46" s="362"/>
      <c r="CI46" s="362"/>
      <c r="CJ46" s="362"/>
      <c r="CK46" s="362"/>
      <c r="CL46" s="280"/>
      <c r="CM46" s="280"/>
      <c r="CN46" s="280"/>
      <c r="CO46" s="280"/>
      <c r="CP46" s="280"/>
      <c r="CQ46" s="280"/>
      <c r="CR46" s="280"/>
      <c r="CS46" s="280"/>
      <c r="CT46" s="280"/>
      <c r="CU46" s="280"/>
      <c r="CV46" s="280"/>
      <c r="CW46" s="280"/>
      <c r="CX46" s="280"/>
      <c r="CY46" s="280"/>
      <c r="CZ46" s="280"/>
      <c r="DA46" s="280"/>
    </row>
    <row r="47" spans="1:105" s="5" customFormat="1" ht="20.25" customHeight="1" x14ac:dyDescent="0.2">
      <c r="A47" s="310"/>
      <c r="B47" s="310"/>
      <c r="C47" s="310"/>
      <c r="D47" s="310"/>
      <c r="E47" s="310"/>
      <c r="F47" s="310"/>
      <c r="G47" s="310"/>
      <c r="H47" s="355" t="s">
        <v>562</v>
      </c>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362"/>
      <c r="BW47" s="362"/>
      <c r="BX47" s="362"/>
      <c r="BY47" s="362"/>
      <c r="BZ47" s="362"/>
      <c r="CA47" s="362"/>
      <c r="CB47" s="362"/>
      <c r="CC47" s="362"/>
      <c r="CD47" s="362"/>
      <c r="CE47" s="362"/>
      <c r="CF47" s="362"/>
      <c r="CG47" s="362"/>
      <c r="CH47" s="362"/>
      <c r="CI47" s="362"/>
      <c r="CJ47" s="362"/>
      <c r="CK47" s="362"/>
      <c r="CL47" s="414">
        <v>0</v>
      </c>
      <c r="CM47" s="414"/>
      <c r="CN47" s="414"/>
      <c r="CO47" s="414"/>
      <c r="CP47" s="414"/>
      <c r="CQ47" s="414"/>
      <c r="CR47" s="414"/>
      <c r="CS47" s="414"/>
      <c r="CT47" s="414"/>
      <c r="CU47" s="414"/>
      <c r="CV47" s="414"/>
      <c r="CW47" s="414"/>
      <c r="CX47" s="414"/>
      <c r="CY47" s="414"/>
      <c r="CZ47" s="414"/>
      <c r="DA47" s="414"/>
    </row>
    <row r="48" spans="1:105" s="5" customFormat="1" ht="15" customHeight="1" x14ac:dyDescent="0.2">
      <c r="A48" s="310"/>
      <c r="B48" s="310"/>
      <c r="C48" s="310"/>
      <c r="D48" s="310"/>
      <c r="E48" s="310"/>
      <c r="F48" s="310"/>
      <c r="G48" s="310"/>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362"/>
      <c r="BW48" s="362"/>
      <c r="BX48" s="362"/>
      <c r="BY48" s="362"/>
      <c r="BZ48" s="362"/>
      <c r="CA48" s="362"/>
      <c r="CB48" s="362"/>
      <c r="CC48" s="362"/>
      <c r="CD48" s="362"/>
      <c r="CE48" s="362"/>
      <c r="CF48" s="362"/>
      <c r="CG48" s="362"/>
      <c r="CH48" s="362"/>
      <c r="CI48" s="362"/>
      <c r="CJ48" s="362"/>
      <c r="CK48" s="362"/>
      <c r="CL48" s="280">
        <f t="shared" si="5"/>
        <v>0</v>
      </c>
      <c r="CM48" s="280"/>
      <c r="CN48" s="280"/>
      <c r="CO48" s="280"/>
      <c r="CP48" s="280"/>
      <c r="CQ48" s="280"/>
      <c r="CR48" s="280"/>
      <c r="CS48" s="280"/>
      <c r="CT48" s="280"/>
      <c r="CU48" s="280"/>
      <c r="CV48" s="280"/>
      <c r="CW48" s="280"/>
      <c r="CX48" s="280"/>
      <c r="CY48" s="280"/>
      <c r="CZ48" s="280"/>
      <c r="DA48" s="280"/>
    </row>
    <row r="49" spans="1:105" s="30" customFormat="1" ht="15" customHeight="1" x14ac:dyDescent="0.2">
      <c r="A49" s="293"/>
      <c r="B49" s="293"/>
      <c r="C49" s="293"/>
      <c r="D49" s="293"/>
      <c r="E49" s="293"/>
      <c r="F49" s="293"/>
      <c r="G49" s="293"/>
      <c r="H49" s="329" t="s">
        <v>22</v>
      </c>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6"/>
      <c r="AP49" s="279" t="s">
        <v>23</v>
      </c>
      <c r="AQ49" s="279"/>
      <c r="AR49" s="279"/>
      <c r="AS49" s="279"/>
      <c r="AT49" s="279"/>
      <c r="AU49" s="279"/>
      <c r="AV49" s="279"/>
      <c r="AW49" s="279"/>
      <c r="AX49" s="279"/>
      <c r="AY49" s="279"/>
      <c r="AZ49" s="279"/>
      <c r="BA49" s="279"/>
      <c r="BB49" s="279"/>
      <c r="BC49" s="279"/>
      <c r="BD49" s="279"/>
      <c r="BE49" s="279"/>
      <c r="BF49" s="279" t="s">
        <v>23</v>
      </c>
      <c r="BG49" s="279"/>
      <c r="BH49" s="279"/>
      <c r="BI49" s="279"/>
      <c r="BJ49" s="279"/>
      <c r="BK49" s="279"/>
      <c r="BL49" s="279"/>
      <c r="BM49" s="279"/>
      <c r="BN49" s="279"/>
      <c r="BO49" s="279"/>
      <c r="BP49" s="279"/>
      <c r="BQ49" s="279"/>
      <c r="BR49" s="279"/>
      <c r="BS49" s="279"/>
      <c r="BT49" s="279"/>
      <c r="BU49" s="279"/>
      <c r="BV49" s="279" t="s">
        <v>23</v>
      </c>
      <c r="BW49" s="279"/>
      <c r="BX49" s="279"/>
      <c r="BY49" s="279"/>
      <c r="BZ49" s="279"/>
      <c r="CA49" s="279"/>
      <c r="CB49" s="279"/>
      <c r="CC49" s="279"/>
      <c r="CD49" s="279"/>
      <c r="CE49" s="279"/>
      <c r="CF49" s="279"/>
      <c r="CG49" s="279"/>
      <c r="CH49" s="279"/>
      <c r="CI49" s="279"/>
      <c r="CJ49" s="279"/>
      <c r="CK49" s="279"/>
      <c r="CL49" s="275">
        <f>SUM(CL11:CL48)-CL47</f>
        <v>1683200.2</v>
      </c>
      <c r="CM49" s="275"/>
      <c r="CN49" s="275"/>
      <c r="CO49" s="275"/>
      <c r="CP49" s="275"/>
      <c r="CQ49" s="275"/>
      <c r="CR49" s="275"/>
      <c r="CS49" s="275"/>
      <c r="CT49" s="275"/>
      <c r="CU49" s="275"/>
      <c r="CV49" s="275"/>
      <c r="CW49" s="275"/>
      <c r="CX49" s="275"/>
      <c r="CY49" s="275"/>
      <c r="CZ49" s="275"/>
      <c r="DA49" s="275"/>
    </row>
    <row r="50" spans="1:105" ht="12" customHeight="1" x14ac:dyDescent="0.25">
      <c r="CL50" s="49"/>
      <c r="CM50" s="49"/>
      <c r="CN50" s="49"/>
      <c r="CO50" s="49"/>
      <c r="CP50" s="49"/>
      <c r="CQ50" s="49"/>
      <c r="CR50" s="49"/>
      <c r="CS50" s="49"/>
      <c r="CT50" s="49"/>
      <c r="CU50" s="49"/>
      <c r="CV50" s="49"/>
      <c r="CW50" s="49"/>
      <c r="CX50" s="49"/>
      <c r="CY50" s="49"/>
      <c r="CZ50" s="49"/>
      <c r="DA50" s="49"/>
    </row>
    <row r="51" spans="1:105" x14ac:dyDescent="0.25">
      <c r="F51" s="2" t="s">
        <v>231</v>
      </c>
    </row>
  </sheetData>
  <mergeCells count="251">
    <mergeCell ref="A17:G17"/>
    <mergeCell ref="H17:AO17"/>
    <mergeCell ref="AP17:BE17"/>
    <mergeCell ref="BF17:BU17"/>
    <mergeCell ref="BV17:CK17"/>
    <mergeCell ref="CL17:DA17"/>
    <mergeCell ref="A22:G22"/>
    <mergeCell ref="H22:AO22"/>
    <mergeCell ref="AP22:BE22"/>
    <mergeCell ref="BF22:BU22"/>
    <mergeCell ref="BV22:CK22"/>
    <mergeCell ref="CL22:DA22"/>
    <mergeCell ref="CL20:DA20"/>
    <mergeCell ref="A21:G21"/>
    <mergeCell ref="H21:AO21"/>
    <mergeCell ref="AP21:BE21"/>
    <mergeCell ref="BF21:BU21"/>
    <mergeCell ref="BV21:CK21"/>
    <mergeCell ref="CL21:DA21"/>
    <mergeCell ref="A20:G20"/>
    <mergeCell ref="H20:AO20"/>
    <mergeCell ref="AP20:BE20"/>
    <mergeCell ref="BF20:BU20"/>
    <mergeCell ref="BV20:CK20"/>
    <mergeCell ref="A27:G27"/>
    <mergeCell ref="H27:AO27"/>
    <mergeCell ref="AP27:BE27"/>
    <mergeCell ref="BF27:BU27"/>
    <mergeCell ref="BV27:CK27"/>
    <mergeCell ref="CL27:DA27"/>
    <mergeCell ref="A38:G38"/>
    <mergeCell ref="H38:AO38"/>
    <mergeCell ref="AP38:BE38"/>
    <mergeCell ref="BF38:BU38"/>
    <mergeCell ref="BV38:CK38"/>
    <mergeCell ref="CL38:DA38"/>
    <mergeCell ref="A35:G35"/>
    <mergeCell ref="H35:AO35"/>
    <mergeCell ref="AP35:BE35"/>
    <mergeCell ref="BF35:BU35"/>
    <mergeCell ref="BV35:CK35"/>
    <mergeCell ref="CL35:DA35"/>
    <mergeCell ref="A36:G36"/>
    <mergeCell ref="H36:AO36"/>
    <mergeCell ref="AP36:BE36"/>
    <mergeCell ref="BF36:BU36"/>
    <mergeCell ref="BV36:CK36"/>
    <mergeCell ref="CL36:DA36"/>
    <mergeCell ref="A33:G33"/>
    <mergeCell ref="H33:AO33"/>
    <mergeCell ref="AP33:BE33"/>
    <mergeCell ref="BF33:BU33"/>
    <mergeCell ref="BV33:CK33"/>
    <mergeCell ref="CL33:DA33"/>
    <mergeCell ref="A34:G34"/>
    <mergeCell ref="H34:AO34"/>
    <mergeCell ref="AP34:BE34"/>
    <mergeCell ref="BF34:BU34"/>
    <mergeCell ref="BV34:CK34"/>
    <mergeCell ref="CL34:DA34"/>
    <mergeCell ref="CL23:DA23"/>
    <mergeCell ref="A47:G47"/>
    <mergeCell ref="H47:AO47"/>
    <mergeCell ref="AP47:BE47"/>
    <mergeCell ref="BF47:BU47"/>
    <mergeCell ref="BV47:CK47"/>
    <mergeCell ref="CL47:DA47"/>
    <mergeCell ref="A23:G23"/>
    <mergeCell ref="H23:AO23"/>
    <mergeCell ref="AP23:BE23"/>
    <mergeCell ref="BF23:BU23"/>
    <mergeCell ref="BV23:CK23"/>
    <mergeCell ref="A24:G24"/>
    <mergeCell ref="H24:AO24"/>
    <mergeCell ref="AP24:BE24"/>
    <mergeCell ref="BF24:BU24"/>
    <mergeCell ref="BV24:CK24"/>
    <mergeCell ref="CL24:DA24"/>
    <mergeCell ref="A25:G25"/>
    <mergeCell ref="H25:AO25"/>
    <mergeCell ref="AP25:BE25"/>
    <mergeCell ref="BF25:BU25"/>
    <mergeCell ref="BV25:CK25"/>
    <mergeCell ref="CL25:DA25"/>
    <mergeCell ref="CL18:DA18"/>
    <mergeCell ref="A19:G19"/>
    <mergeCell ref="H19:AO19"/>
    <mergeCell ref="AP19:BE19"/>
    <mergeCell ref="BF19:BU19"/>
    <mergeCell ref="BV19:CK19"/>
    <mergeCell ref="CL19:DA19"/>
    <mergeCell ref="A18:G18"/>
    <mergeCell ref="H18:AO18"/>
    <mergeCell ref="AP18:BE18"/>
    <mergeCell ref="BF18:BU18"/>
    <mergeCell ref="BV18:CK18"/>
    <mergeCell ref="CL49:DA49"/>
    <mergeCell ref="A48:G48"/>
    <mergeCell ref="H48:AO48"/>
    <mergeCell ref="AP48:BE48"/>
    <mergeCell ref="BF48:BU48"/>
    <mergeCell ref="BV48:CK48"/>
    <mergeCell ref="CL48:DA48"/>
    <mergeCell ref="A49:G49"/>
    <mergeCell ref="H49:AO49"/>
    <mergeCell ref="AP49:BE49"/>
    <mergeCell ref="BF49:BU49"/>
    <mergeCell ref="BV49:CK49"/>
    <mergeCell ref="CL16:DA16"/>
    <mergeCell ref="A13:G13"/>
    <mergeCell ref="H13:AO13"/>
    <mergeCell ref="AP13:BE13"/>
    <mergeCell ref="BF13:BU13"/>
    <mergeCell ref="BV13:CK13"/>
    <mergeCell ref="CL13:DA13"/>
    <mergeCell ref="A16:G16"/>
    <mergeCell ref="H16:AO16"/>
    <mergeCell ref="AP16:BE16"/>
    <mergeCell ref="BF16:BU16"/>
    <mergeCell ref="BV16:CK16"/>
    <mergeCell ref="A14:G14"/>
    <mergeCell ref="H14:AO14"/>
    <mergeCell ref="AP14:BE14"/>
    <mergeCell ref="BF14:BU14"/>
    <mergeCell ref="BV14:CK14"/>
    <mergeCell ref="CL14:DA14"/>
    <mergeCell ref="A15:G15"/>
    <mergeCell ref="H15:AO15"/>
    <mergeCell ref="AP15:BE15"/>
    <mergeCell ref="BF15:BU15"/>
    <mergeCell ref="BV15:CK15"/>
    <mergeCell ref="CL15:DA15"/>
    <mergeCell ref="CL12:DA12"/>
    <mergeCell ref="A11:G11"/>
    <mergeCell ref="H11:AO11"/>
    <mergeCell ref="AP11:BE11"/>
    <mergeCell ref="BF11:BU11"/>
    <mergeCell ref="BV11:CK11"/>
    <mergeCell ref="CL11:DA11"/>
    <mergeCell ref="A12:G12"/>
    <mergeCell ref="H12:AO12"/>
    <mergeCell ref="AP12:BE12"/>
    <mergeCell ref="BF12:BU12"/>
    <mergeCell ref="BV12:CK12"/>
    <mergeCell ref="A3:DA3"/>
    <mergeCell ref="I5:AA5"/>
    <mergeCell ref="AG5:CY5"/>
    <mergeCell ref="I7:AA7"/>
    <mergeCell ref="AG7:CY7"/>
    <mergeCell ref="CL9:DA9"/>
    <mergeCell ref="A10:G10"/>
    <mergeCell ref="H10:AO10"/>
    <mergeCell ref="AP10:BE10"/>
    <mergeCell ref="BF10:BU10"/>
    <mergeCell ref="BV10:CK10"/>
    <mergeCell ref="CL10:DA10"/>
    <mergeCell ref="A9:G9"/>
    <mergeCell ref="H9:AO9"/>
    <mergeCell ref="AP9:BE9"/>
    <mergeCell ref="BF9:BU9"/>
    <mergeCell ref="BV9:CK9"/>
    <mergeCell ref="A32:G32"/>
    <mergeCell ref="H32:AO32"/>
    <mergeCell ref="AP32:BE32"/>
    <mergeCell ref="BF32:BU32"/>
    <mergeCell ref="BV32:CK32"/>
    <mergeCell ref="CL32:DA32"/>
    <mergeCell ref="CL26:DA26"/>
    <mergeCell ref="A40:G40"/>
    <mergeCell ref="H40:AO40"/>
    <mergeCell ref="AP40:BE40"/>
    <mergeCell ref="BF40:BU40"/>
    <mergeCell ref="BV40:CK40"/>
    <mergeCell ref="CL40:DA40"/>
    <mergeCell ref="A26:G26"/>
    <mergeCell ref="H26:AO26"/>
    <mergeCell ref="AP26:BE26"/>
    <mergeCell ref="BF26:BU26"/>
    <mergeCell ref="BV26:CK26"/>
    <mergeCell ref="A29:G29"/>
    <mergeCell ref="H29:AO29"/>
    <mergeCell ref="AP29:BE29"/>
    <mergeCell ref="BF29:BU29"/>
    <mergeCell ref="BV29:CK29"/>
    <mergeCell ref="CL29:DA29"/>
    <mergeCell ref="A46:G46"/>
    <mergeCell ref="H46:AO46"/>
    <mergeCell ref="AP46:BE46"/>
    <mergeCell ref="BF46:BU46"/>
    <mergeCell ref="BV46:CK46"/>
    <mergeCell ref="CL46:DA46"/>
    <mergeCell ref="A41:G41"/>
    <mergeCell ref="H41:AO41"/>
    <mergeCell ref="AP41:BE41"/>
    <mergeCell ref="BF41:BU41"/>
    <mergeCell ref="BV41:CK41"/>
    <mergeCell ref="A43:G43"/>
    <mergeCell ref="H43:AO43"/>
    <mergeCell ref="AP43:BE43"/>
    <mergeCell ref="BF43:BU43"/>
    <mergeCell ref="BV43:CK43"/>
    <mergeCell ref="CL43:DA43"/>
    <mergeCell ref="A44:G44"/>
    <mergeCell ref="H44:AO44"/>
    <mergeCell ref="AP44:BE44"/>
    <mergeCell ref="BF44:BU44"/>
    <mergeCell ref="BV44:CK44"/>
    <mergeCell ref="CL44:DA44"/>
    <mergeCell ref="A42:G42"/>
    <mergeCell ref="A28:G28"/>
    <mergeCell ref="H28:AO28"/>
    <mergeCell ref="AP28:BE28"/>
    <mergeCell ref="BF28:BU28"/>
    <mergeCell ref="BV28:CK28"/>
    <mergeCell ref="CL28:DA28"/>
    <mergeCell ref="A31:G31"/>
    <mergeCell ref="H31:AO31"/>
    <mergeCell ref="AP31:BE31"/>
    <mergeCell ref="BF31:BU31"/>
    <mergeCell ref="BV31:CK31"/>
    <mergeCell ref="CL31:DA31"/>
    <mergeCell ref="A30:G30"/>
    <mergeCell ref="H30:AO30"/>
    <mergeCell ref="AP30:BE30"/>
    <mergeCell ref="BF30:BU30"/>
    <mergeCell ref="BV30:CK30"/>
    <mergeCell ref="CL30:DA30"/>
    <mergeCell ref="A45:G45"/>
    <mergeCell ref="H45:AO45"/>
    <mergeCell ref="AP45:BE45"/>
    <mergeCell ref="BF45:BU45"/>
    <mergeCell ref="BV45:CK45"/>
    <mergeCell ref="CL45:DA45"/>
    <mergeCell ref="A37:G37"/>
    <mergeCell ref="H37:AO37"/>
    <mergeCell ref="AP37:BE37"/>
    <mergeCell ref="BF37:BU37"/>
    <mergeCell ref="BV37:CK37"/>
    <mergeCell ref="CL37:DA37"/>
    <mergeCell ref="CL41:DA41"/>
    <mergeCell ref="H42:AO42"/>
    <mergeCell ref="AP42:BE42"/>
    <mergeCell ref="BF42:BU42"/>
    <mergeCell ref="BV42:CK42"/>
    <mergeCell ref="CL42:DA42"/>
    <mergeCell ref="A39:G39"/>
    <mergeCell ref="H39:AO39"/>
    <mergeCell ref="AP39:BE39"/>
    <mergeCell ref="BF39:BU39"/>
    <mergeCell ref="BV39:CK39"/>
    <mergeCell ref="CL39:DA39"/>
  </mergeCells>
  <phoneticPr fontId="32" type="noConversion"/>
  <pageMargins left="0.7" right="0.7" top="0.75" bottom="0.75" header="0.3" footer="0.3"/>
  <pageSetup paperSize="9"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23"/>
  <sheetViews>
    <sheetView view="pageBreakPreview" topLeftCell="A7" zoomScaleNormal="130" zoomScaleSheetLayoutView="100" workbookViewId="0">
      <selection activeCell="DE21" sqref="DE21"/>
    </sheetView>
  </sheetViews>
  <sheetFormatPr defaultColWidth="0.85546875" defaultRowHeight="15" x14ac:dyDescent="0.25"/>
  <cols>
    <col min="1" max="107" width="0.85546875" style="2"/>
    <col min="108" max="108" width="4.5703125" style="2" customWidth="1"/>
    <col min="109" max="109" width="16" style="2" customWidth="1"/>
    <col min="110" max="16384" width="0.85546875" style="2"/>
  </cols>
  <sheetData>
    <row r="1" spans="1:109" ht="3" customHeight="1" x14ac:dyDescent="0.25"/>
    <row r="2" spans="1:109" ht="10.5" customHeight="1" x14ac:dyDescent="0.25"/>
    <row r="3" spans="1:109" s="6" customFormat="1" ht="14.25" x14ac:dyDescent="0.2">
      <c r="A3" s="231" t="s">
        <v>499</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row>
    <row r="4" spans="1:109" s="6" customFormat="1" ht="14.25"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row>
    <row r="5" spans="1:109" s="6" customFormat="1" ht="24.75" customHeight="1" x14ac:dyDescent="0.2">
      <c r="A5" s="14"/>
      <c r="B5" s="14"/>
      <c r="C5" s="14"/>
      <c r="D5" s="14"/>
      <c r="E5" s="14"/>
      <c r="F5" s="14"/>
      <c r="G5" s="14"/>
      <c r="H5" s="14"/>
      <c r="I5" s="231" t="s">
        <v>201</v>
      </c>
      <c r="J5" s="231"/>
      <c r="K5" s="231"/>
      <c r="L5" s="231"/>
      <c r="M5" s="231"/>
      <c r="N5" s="231"/>
      <c r="O5" s="231"/>
      <c r="P5" s="231"/>
      <c r="Q5" s="231"/>
      <c r="R5" s="231"/>
      <c r="S5" s="231"/>
      <c r="T5" s="231"/>
      <c r="U5" s="231"/>
      <c r="V5" s="231"/>
      <c r="W5" s="231"/>
      <c r="X5" s="231"/>
      <c r="Y5" s="231"/>
      <c r="Z5" s="231"/>
      <c r="AA5" s="231"/>
      <c r="AB5" s="14"/>
      <c r="AC5" s="14"/>
      <c r="AD5" s="14"/>
      <c r="AE5" s="14"/>
      <c r="AF5" s="14"/>
      <c r="AG5" s="304" t="s">
        <v>105</v>
      </c>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6"/>
      <c r="CZ5" s="14"/>
      <c r="DA5" s="14"/>
    </row>
    <row r="6" spans="1:109" s="6" customFormat="1" ht="14.25"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row>
    <row r="7" spans="1:109" s="6" customFormat="1" ht="33" customHeight="1" x14ac:dyDescent="0.2">
      <c r="A7" s="14"/>
      <c r="B7" s="14"/>
      <c r="C7" s="14"/>
      <c r="D7" s="14"/>
      <c r="E7" s="14"/>
      <c r="F7" s="14"/>
      <c r="G7" s="14"/>
      <c r="H7" s="14"/>
      <c r="I7" s="231" t="s">
        <v>126</v>
      </c>
      <c r="J7" s="231"/>
      <c r="K7" s="231"/>
      <c r="L7" s="231"/>
      <c r="M7" s="231"/>
      <c r="N7" s="231"/>
      <c r="O7" s="231"/>
      <c r="P7" s="231"/>
      <c r="Q7" s="231"/>
      <c r="R7" s="231"/>
      <c r="S7" s="231"/>
      <c r="T7" s="231"/>
      <c r="U7" s="231"/>
      <c r="V7" s="231"/>
      <c r="W7" s="231"/>
      <c r="X7" s="231"/>
      <c r="Y7" s="231"/>
      <c r="Z7" s="231"/>
      <c r="AA7" s="231"/>
      <c r="AB7" s="14"/>
      <c r="AC7" s="14"/>
      <c r="AD7" s="14"/>
      <c r="AE7" s="14"/>
      <c r="AF7" s="14"/>
      <c r="AG7" s="304" t="s">
        <v>244</v>
      </c>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6"/>
      <c r="CZ7" s="14"/>
      <c r="DA7" s="14"/>
    </row>
    <row r="8" spans="1:109" ht="10.5" customHeight="1" x14ac:dyDescent="0.25"/>
    <row r="9" spans="1:109" s="3" customFormat="1" ht="45" customHeight="1" x14ac:dyDescent="0.2">
      <c r="A9" s="228" t="s">
        <v>13</v>
      </c>
      <c r="B9" s="229"/>
      <c r="C9" s="229"/>
      <c r="D9" s="229"/>
      <c r="E9" s="229"/>
      <c r="F9" s="229"/>
      <c r="G9" s="230"/>
      <c r="H9" s="228" t="s">
        <v>65</v>
      </c>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30"/>
      <c r="AP9" s="228" t="s">
        <v>92</v>
      </c>
      <c r="AQ9" s="229"/>
      <c r="AR9" s="229"/>
      <c r="AS9" s="229"/>
      <c r="AT9" s="229"/>
      <c r="AU9" s="229"/>
      <c r="AV9" s="229"/>
      <c r="AW9" s="229"/>
      <c r="AX9" s="229"/>
      <c r="AY9" s="229"/>
      <c r="AZ9" s="229"/>
      <c r="BA9" s="229"/>
      <c r="BB9" s="229"/>
      <c r="BC9" s="229"/>
      <c r="BD9" s="229"/>
      <c r="BE9" s="230"/>
      <c r="BF9" s="228" t="s">
        <v>500</v>
      </c>
      <c r="BG9" s="229"/>
      <c r="BH9" s="229"/>
      <c r="BI9" s="229"/>
      <c r="BJ9" s="229"/>
      <c r="BK9" s="229"/>
      <c r="BL9" s="229"/>
      <c r="BM9" s="229"/>
      <c r="BN9" s="229"/>
      <c r="BO9" s="229"/>
      <c r="BP9" s="229"/>
      <c r="BQ9" s="229"/>
      <c r="BR9" s="229"/>
      <c r="BS9" s="229"/>
      <c r="BT9" s="229"/>
      <c r="BU9" s="230"/>
      <c r="BV9" s="228" t="s">
        <v>84</v>
      </c>
      <c r="BW9" s="229"/>
      <c r="BX9" s="229"/>
      <c r="BY9" s="229"/>
      <c r="BZ9" s="229"/>
      <c r="CA9" s="229"/>
      <c r="CB9" s="229"/>
      <c r="CC9" s="229"/>
      <c r="CD9" s="229"/>
      <c r="CE9" s="229"/>
      <c r="CF9" s="229"/>
      <c r="CG9" s="229"/>
      <c r="CH9" s="229"/>
      <c r="CI9" s="229"/>
      <c r="CJ9" s="229"/>
      <c r="CK9" s="230"/>
      <c r="CL9" s="228" t="s">
        <v>85</v>
      </c>
      <c r="CM9" s="229"/>
      <c r="CN9" s="229"/>
      <c r="CO9" s="229"/>
      <c r="CP9" s="229"/>
      <c r="CQ9" s="229"/>
      <c r="CR9" s="229"/>
      <c r="CS9" s="229"/>
      <c r="CT9" s="229"/>
      <c r="CU9" s="229"/>
      <c r="CV9" s="229"/>
      <c r="CW9" s="229"/>
      <c r="CX9" s="229"/>
      <c r="CY9" s="229"/>
      <c r="CZ9" s="229"/>
      <c r="DA9" s="230"/>
    </row>
    <row r="10" spans="1:109" s="4" customFormat="1" ht="12.75" x14ac:dyDescent="0.2">
      <c r="A10" s="221">
        <v>1</v>
      </c>
      <c r="B10" s="221"/>
      <c r="C10" s="221"/>
      <c r="D10" s="221"/>
      <c r="E10" s="221"/>
      <c r="F10" s="221"/>
      <c r="G10" s="221"/>
      <c r="H10" s="221">
        <v>2</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v>4</v>
      </c>
      <c r="AQ10" s="221"/>
      <c r="AR10" s="221"/>
      <c r="AS10" s="221"/>
      <c r="AT10" s="221"/>
      <c r="AU10" s="221"/>
      <c r="AV10" s="221"/>
      <c r="AW10" s="221"/>
      <c r="AX10" s="221"/>
      <c r="AY10" s="221"/>
      <c r="AZ10" s="221"/>
      <c r="BA10" s="221"/>
      <c r="BB10" s="221"/>
      <c r="BC10" s="221"/>
      <c r="BD10" s="221"/>
      <c r="BE10" s="221"/>
      <c r="BF10" s="221">
        <v>5</v>
      </c>
      <c r="BG10" s="221"/>
      <c r="BH10" s="221"/>
      <c r="BI10" s="221"/>
      <c r="BJ10" s="221"/>
      <c r="BK10" s="221"/>
      <c r="BL10" s="221"/>
      <c r="BM10" s="221"/>
      <c r="BN10" s="221"/>
      <c r="BO10" s="221"/>
      <c r="BP10" s="221"/>
      <c r="BQ10" s="221"/>
      <c r="BR10" s="221"/>
      <c r="BS10" s="221"/>
      <c r="BT10" s="221"/>
      <c r="BU10" s="221"/>
      <c r="BV10" s="221">
        <v>6</v>
      </c>
      <c r="BW10" s="221"/>
      <c r="BX10" s="221"/>
      <c r="BY10" s="221"/>
      <c r="BZ10" s="221"/>
      <c r="CA10" s="221"/>
      <c r="CB10" s="221"/>
      <c r="CC10" s="221"/>
      <c r="CD10" s="221"/>
      <c r="CE10" s="221"/>
      <c r="CF10" s="221"/>
      <c r="CG10" s="221"/>
      <c r="CH10" s="221"/>
      <c r="CI10" s="221"/>
      <c r="CJ10" s="221"/>
      <c r="CK10" s="221"/>
      <c r="CL10" s="221">
        <v>6</v>
      </c>
      <c r="CM10" s="221"/>
      <c r="CN10" s="221"/>
      <c r="CO10" s="221"/>
      <c r="CP10" s="221"/>
      <c r="CQ10" s="221"/>
      <c r="CR10" s="221"/>
      <c r="CS10" s="221"/>
      <c r="CT10" s="221"/>
      <c r="CU10" s="221"/>
      <c r="CV10" s="221"/>
      <c r="CW10" s="221"/>
      <c r="CX10" s="221"/>
      <c r="CY10" s="221"/>
      <c r="CZ10" s="221"/>
      <c r="DA10" s="221"/>
    </row>
    <row r="11" spans="1:109" s="5" customFormat="1" ht="74.25" customHeight="1" x14ac:dyDescent="0.2">
      <c r="A11" s="310" t="s">
        <v>42</v>
      </c>
      <c r="B11" s="310"/>
      <c r="C11" s="310"/>
      <c r="D11" s="310"/>
      <c r="E11" s="310"/>
      <c r="F11" s="310"/>
      <c r="G11" s="310"/>
      <c r="H11" s="352" t="s">
        <v>769</v>
      </c>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294">
        <v>1</v>
      </c>
      <c r="AQ11" s="294"/>
      <c r="AR11" s="294"/>
      <c r="AS11" s="294"/>
      <c r="AT11" s="294"/>
      <c r="AU11" s="294"/>
      <c r="AV11" s="294"/>
      <c r="AW11" s="294"/>
      <c r="AX11" s="294"/>
      <c r="AY11" s="294"/>
      <c r="AZ11" s="294"/>
      <c r="BA11" s="294"/>
      <c r="BB11" s="294"/>
      <c r="BC11" s="294"/>
      <c r="BD11" s="294"/>
      <c r="BE11" s="294"/>
      <c r="BF11" s="413"/>
      <c r="BG11" s="413"/>
      <c r="BH11" s="413"/>
      <c r="BI11" s="413"/>
      <c r="BJ11" s="413"/>
      <c r="BK11" s="413"/>
      <c r="BL11" s="413"/>
      <c r="BM11" s="413"/>
      <c r="BN11" s="413"/>
      <c r="BO11" s="413"/>
      <c r="BP11" s="413"/>
      <c r="BQ11" s="413"/>
      <c r="BR11" s="413"/>
      <c r="BS11" s="413"/>
      <c r="BT11" s="413"/>
      <c r="BU11" s="413"/>
      <c r="BV11" s="415"/>
      <c r="BW11" s="415"/>
      <c r="BX11" s="415"/>
      <c r="BY11" s="415"/>
      <c r="BZ11" s="415"/>
      <c r="CA11" s="415"/>
      <c r="CB11" s="415"/>
      <c r="CC11" s="415"/>
      <c r="CD11" s="415"/>
      <c r="CE11" s="415"/>
      <c r="CF11" s="415"/>
      <c r="CG11" s="415"/>
      <c r="CH11" s="415"/>
      <c r="CI11" s="415"/>
      <c r="CJ11" s="415"/>
      <c r="CK11" s="415"/>
      <c r="CL11" s="280">
        <f t="shared" ref="CL11" si="0">AP11*BF11*(BV11+1)</f>
        <v>0</v>
      </c>
      <c r="CM11" s="280"/>
      <c r="CN11" s="280"/>
      <c r="CO11" s="280"/>
      <c r="CP11" s="280"/>
      <c r="CQ11" s="280"/>
      <c r="CR11" s="280"/>
      <c r="CS11" s="280"/>
      <c r="CT11" s="280"/>
      <c r="CU11" s="280"/>
      <c r="CV11" s="280"/>
      <c r="CW11" s="280"/>
      <c r="CX11" s="280"/>
      <c r="CY11" s="280"/>
      <c r="CZ11" s="280"/>
      <c r="DA11" s="280"/>
    </row>
    <row r="12" spans="1:109" s="5" customFormat="1" ht="22.5" customHeight="1" x14ac:dyDescent="0.2">
      <c r="A12" s="310"/>
      <c r="B12" s="310"/>
      <c r="C12" s="310"/>
      <c r="D12" s="310"/>
      <c r="E12" s="310"/>
      <c r="F12" s="310"/>
      <c r="G12" s="310"/>
      <c r="H12" s="352" t="s">
        <v>601</v>
      </c>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294"/>
      <c r="AQ12" s="294"/>
      <c r="AR12" s="294"/>
      <c r="AS12" s="294"/>
      <c r="AT12" s="294"/>
      <c r="AU12" s="294"/>
      <c r="AV12" s="294"/>
      <c r="AW12" s="294"/>
      <c r="AX12" s="294"/>
      <c r="AY12" s="294"/>
      <c r="AZ12" s="294"/>
      <c r="BA12" s="294"/>
      <c r="BB12" s="294"/>
      <c r="BC12" s="294"/>
      <c r="BD12" s="294"/>
      <c r="BE12" s="294"/>
      <c r="BF12" s="413"/>
      <c r="BG12" s="413"/>
      <c r="BH12" s="413"/>
      <c r="BI12" s="413"/>
      <c r="BJ12" s="413"/>
      <c r="BK12" s="413"/>
      <c r="BL12" s="413"/>
      <c r="BM12" s="413"/>
      <c r="BN12" s="413"/>
      <c r="BO12" s="413"/>
      <c r="BP12" s="413"/>
      <c r="BQ12" s="413"/>
      <c r="BR12" s="413"/>
      <c r="BS12" s="413"/>
      <c r="BT12" s="413"/>
      <c r="BU12" s="413"/>
      <c r="BV12" s="362"/>
      <c r="BW12" s="362"/>
      <c r="BX12" s="362"/>
      <c r="BY12" s="362"/>
      <c r="BZ12" s="362"/>
      <c r="CA12" s="362"/>
      <c r="CB12" s="362"/>
      <c r="CC12" s="362"/>
      <c r="CD12" s="362"/>
      <c r="CE12" s="362"/>
      <c r="CF12" s="362"/>
      <c r="CG12" s="362"/>
      <c r="CH12" s="362"/>
      <c r="CI12" s="362"/>
      <c r="CJ12" s="362"/>
      <c r="CK12" s="362"/>
      <c r="CL12" s="280">
        <f t="shared" ref="CL12:CL17" si="1">AP12*BF12*(BV12+1)</f>
        <v>0</v>
      </c>
      <c r="CM12" s="280"/>
      <c r="CN12" s="280"/>
      <c r="CO12" s="280"/>
      <c r="CP12" s="280"/>
      <c r="CQ12" s="280"/>
      <c r="CR12" s="280"/>
      <c r="CS12" s="280"/>
      <c r="CT12" s="280"/>
      <c r="CU12" s="280"/>
      <c r="CV12" s="280"/>
      <c r="CW12" s="280"/>
      <c r="CX12" s="280"/>
      <c r="CY12" s="280"/>
      <c r="CZ12" s="280"/>
      <c r="DA12" s="280"/>
      <c r="DD12" s="5">
        <v>346</v>
      </c>
      <c r="DE12" s="113">
        <f>CL16+CL17</f>
        <v>0</v>
      </c>
    </row>
    <row r="13" spans="1:109" s="5" customFormat="1" ht="21.75" customHeight="1" x14ac:dyDescent="0.2">
      <c r="A13" s="310"/>
      <c r="B13" s="310"/>
      <c r="C13" s="310"/>
      <c r="D13" s="310"/>
      <c r="E13" s="310"/>
      <c r="F13" s="310"/>
      <c r="G13" s="310"/>
      <c r="H13" s="355" t="s">
        <v>604</v>
      </c>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294">
        <v>1</v>
      </c>
      <c r="AQ13" s="294"/>
      <c r="AR13" s="294"/>
      <c r="AS13" s="294"/>
      <c r="AT13" s="294"/>
      <c r="AU13" s="294"/>
      <c r="AV13" s="294"/>
      <c r="AW13" s="294"/>
      <c r="AX13" s="294"/>
      <c r="AY13" s="294"/>
      <c r="AZ13" s="294"/>
      <c r="BA13" s="294"/>
      <c r="BB13" s="294"/>
      <c r="BC13" s="294"/>
      <c r="BD13" s="294"/>
      <c r="BE13" s="294"/>
      <c r="BF13" s="413"/>
      <c r="BG13" s="413"/>
      <c r="BH13" s="413"/>
      <c r="BI13" s="413"/>
      <c r="BJ13" s="413"/>
      <c r="BK13" s="413"/>
      <c r="BL13" s="413"/>
      <c r="BM13" s="413"/>
      <c r="BN13" s="413"/>
      <c r="BO13" s="413"/>
      <c r="BP13" s="413"/>
      <c r="BQ13" s="413"/>
      <c r="BR13" s="413"/>
      <c r="BS13" s="413"/>
      <c r="BT13" s="413"/>
      <c r="BU13" s="413"/>
      <c r="BV13" s="362"/>
      <c r="BW13" s="362"/>
      <c r="BX13" s="362"/>
      <c r="BY13" s="362"/>
      <c r="BZ13" s="362"/>
      <c r="CA13" s="362"/>
      <c r="CB13" s="362"/>
      <c r="CC13" s="362"/>
      <c r="CD13" s="362"/>
      <c r="CE13" s="362"/>
      <c r="CF13" s="362"/>
      <c r="CG13" s="362"/>
      <c r="CH13" s="362"/>
      <c r="CI13" s="362"/>
      <c r="CJ13" s="362"/>
      <c r="CK13" s="362"/>
      <c r="CL13" s="280">
        <f t="shared" si="1"/>
        <v>0</v>
      </c>
      <c r="CM13" s="280"/>
      <c r="CN13" s="280"/>
      <c r="CO13" s="280"/>
      <c r="CP13" s="280"/>
      <c r="CQ13" s="280"/>
      <c r="CR13" s="280"/>
      <c r="CS13" s="280"/>
      <c r="CT13" s="280"/>
      <c r="CU13" s="280"/>
      <c r="CV13" s="280"/>
      <c r="CW13" s="280"/>
      <c r="CX13" s="280"/>
      <c r="CY13" s="280"/>
      <c r="CZ13" s="280"/>
      <c r="DA13" s="280"/>
    </row>
    <row r="14" spans="1:109" s="5" customFormat="1" ht="64.5" customHeight="1" x14ac:dyDescent="0.2">
      <c r="A14" s="310"/>
      <c r="B14" s="310"/>
      <c r="C14" s="310"/>
      <c r="D14" s="310"/>
      <c r="E14" s="310"/>
      <c r="F14" s="310"/>
      <c r="G14" s="310"/>
      <c r="H14" s="355" t="s">
        <v>617</v>
      </c>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294"/>
      <c r="AQ14" s="294"/>
      <c r="AR14" s="294"/>
      <c r="AS14" s="294"/>
      <c r="AT14" s="294"/>
      <c r="AU14" s="294"/>
      <c r="AV14" s="294"/>
      <c r="AW14" s="294"/>
      <c r="AX14" s="294"/>
      <c r="AY14" s="294"/>
      <c r="AZ14" s="294"/>
      <c r="BA14" s="294"/>
      <c r="BB14" s="294"/>
      <c r="BC14" s="294"/>
      <c r="BD14" s="294"/>
      <c r="BE14" s="294"/>
      <c r="BF14" s="413"/>
      <c r="BG14" s="413"/>
      <c r="BH14" s="413"/>
      <c r="BI14" s="413"/>
      <c r="BJ14" s="413"/>
      <c r="BK14" s="413"/>
      <c r="BL14" s="413"/>
      <c r="BM14" s="413"/>
      <c r="BN14" s="413"/>
      <c r="BO14" s="413"/>
      <c r="BP14" s="413"/>
      <c r="BQ14" s="413"/>
      <c r="BR14" s="413"/>
      <c r="BS14" s="413"/>
      <c r="BT14" s="413"/>
      <c r="BU14" s="413"/>
      <c r="BV14" s="362"/>
      <c r="BW14" s="362"/>
      <c r="BX14" s="362"/>
      <c r="BY14" s="362"/>
      <c r="BZ14" s="362"/>
      <c r="CA14" s="362"/>
      <c r="CB14" s="362"/>
      <c r="CC14" s="362"/>
      <c r="CD14" s="362"/>
      <c r="CE14" s="362"/>
      <c r="CF14" s="362"/>
      <c r="CG14" s="362"/>
      <c r="CH14" s="362"/>
      <c r="CI14" s="362"/>
      <c r="CJ14" s="362"/>
      <c r="CK14" s="362"/>
      <c r="CL14" s="280">
        <f t="shared" si="1"/>
        <v>0</v>
      </c>
      <c r="CM14" s="280"/>
      <c r="CN14" s="280"/>
      <c r="CO14" s="280"/>
      <c r="CP14" s="280"/>
      <c r="CQ14" s="280"/>
      <c r="CR14" s="280"/>
      <c r="CS14" s="280"/>
      <c r="CT14" s="280"/>
      <c r="CU14" s="280"/>
      <c r="CV14" s="280"/>
      <c r="CW14" s="280"/>
      <c r="CX14" s="280"/>
      <c r="CY14" s="280"/>
      <c r="CZ14" s="280"/>
      <c r="DA14" s="280"/>
    </row>
    <row r="15" spans="1:109" s="5" customFormat="1" ht="62.25" customHeight="1" x14ac:dyDescent="0.2">
      <c r="A15" s="310"/>
      <c r="B15" s="310"/>
      <c r="C15" s="310"/>
      <c r="D15" s="310"/>
      <c r="E15" s="310"/>
      <c r="F15" s="310"/>
      <c r="G15" s="310"/>
      <c r="H15" s="355" t="s">
        <v>618</v>
      </c>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294"/>
      <c r="AQ15" s="294"/>
      <c r="AR15" s="294"/>
      <c r="AS15" s="294"/>
      <c r="AT15" s="294"/>
      <c r="AU15" s="294"/>
      <c r="AV15" s="294"/>
      <c r="AW15" s="294"/>
      <c r="AX15" s="294"/>
      <c r="AY15" s="294"/>
      <c r="AZ15" s="294"/>
      <c r="BA15" s="294"/>
      <c r="BB15" s="294"/>
      <c r="BC15" s="294"/>
      <c r="BD15" s="294"/>
      <c r="BE15" s="294"/>
      <c r="BF15" s="413"/>
      <c r="BG15" s="413"/>
      <c r="BH15" s="413"/>
      <c r="BI15" s="413"/>
      <c r="BJ15" s="413"/>
      <c r="BK15" s="413"/>
      <c r="BL15" s="413"/>
      <c r="BM15" s="413"/>
      <c r="BN15" s="413"/>
      <c r="BO15" s="413"/>
      <c r="BP15" s="413"/>
      <c r="BQ15" s="413"/>
      <c r="BR15" s="413"/>
      <c r="BS15" s="413"/>
      <c r="BT15" s="413"/>
      <c r="BU15" s="413"/>
      <c r="BV15" s="362"/>
      <c r="BW15" s="362"/>
      <c r="BX15" s="362"/>
      <c r="BY15" s="362"/>
      <c r="BZ15" s="362"/>
      <c r="CA15" s="362"/>
      <c r="CB15" s="362"/>
      <c r="CC15" s="362"/>
      <c r="CD15" s="362"/>
      <c r="CE15" s="362"/>
      <c r="CF15" s="362"/>
      <c r="CG15" s="362"/>
      <c r="CH15" s="362"/>
      <c r="CI15" s="362"/>
      <c r="CJ15" s="362"/>
      <c r="CK15" s="362"/>
      <c r="CL15" s="280">
        <f t="shared" si="1"/>
        <v>0</v>
      </c>
      <c r="CM15" s="280"/>
      <c r="CN15" s="280"/>
      <c r="CO15" s="280"/>
      <c r="CP15" s="280"/>
      <c r="CQ15" s="280"/>
      <c r="CR15" s="280"/>
      <c r="CS15" s="280"/>
      <c r="CT15" s="280"/>
      <c r="CU15" s="280"/>
      <c r="CV15" s="280"/>
      <c r="CW15" s="280"/>
      <c r="CX15" s="280"/>
      <c r="CY15" s="280"/>
      <c r="CZ15" s="280"/>
      <c r="DA15" s="280"/>
    </row>
    <row r="16" spans="1:109" s="5" customFormat="1" ht="25.5" customHeight="1" x14ac:dyDescent="0.2">
      <c r="A16" s="310"/>
      <c r="B16" s="310"/>
      <c r="C16" s="310"/>
      <c r="D16" s="310"/>
      <c r="E16" s="310"/>
      <c r="F16" s="310"/>
      <c r="G16" s="310"/>
      <c r="H16" s="355" t="s">
        <v>650</v>
      </c>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362"/>
      <c r="BW16" s="362"/>
      <c r="BX16" s="362"/>
      <c r="BY16" s="362"/>
      <c r="BZ16" s="362"/>
      <c r="CA16" s="362"/>
      <c r="CB16" s="362"/>
      <c r="CC16" s="362"/>
      <c r="CD16" s="362"/>
      <c r="CE16" s="362"/>
      <c r="CF16" s="362"/>
      <c r="CG16" s="362"/>
      <c r="CH16" s="362"/>
      <c r="CI16" s="362"/>
      <c r="CJ16" s="362"/>
      <c r="CK16" s="362"/>
      <c r="CL16" s="280">
        <f t="shared" si="1"/>
        <v>0</v>
      </c>
      <c r="CM16" s="280"/>
      <c r="CN16" s="280"/>
      <c r="CO16" s="280"/>
      <c r="CP16" s="280"/>
      <c r="CQ16" s="280"/>
      <c r="CR16" s="280"/>
      <c r="CS16" s="280"/>
      <c r="CT16" s="280"/>
      <c r="CU16" s="280"/>
      <c r="CV16" s="280"/>
      <c r="CW16" s="280"/>
      <c r="CX16" s="280"/>
      <c r="CY16" s="280"/>
      <c r="CZ16" s="280"/>
      <c r="DA16" s="280"/>
    </row>
    <row r="17" spans="1:109" s="5" customFormat="1" ht="21.75" customHeight="1" x14ac:dyDescent="0.2">
      <c r="A17" s="310"/>
      <c r="B17" s="310"/>
      <c r="C17" s="310"/>
      <c r="D17" s="310"/>
      <c r="E17" s="310"/>
      <c r="F17" s="310"/>
      <c r="G17" s="310"/>
      <c r="H17" s="355" t="s">
        <v>651</v>
      </c>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362"/>
      <c r="BW17" s="362"/>
      <c r="BX17" s="362"/>
      <c r="BY17" s="362"/>
      <c r="BZ17" s="362"/>
      <c r="CA17" s="362"/>
      <c r="CB17" s="362"/>
      <c r="CC17" s="362"/>
      <c r="CD17" s="362"/>
      <c r="CE17" s="362"/>
      <c r="CF17" s="362"/>
      <c r="CG17" s="362"/>
      <c r="CH17" s="362"/>
      <c r="CI17" s="362"/>
      <c r="CJ17" s="362"/>
      <c r="CK17" s="362"/>
      <c r="CL17" s="280">
        <f t="shared" si="1"/>
        <v>0</v>
      </c>
      <c r="CM17" s="280"/>
      <c r="CN17" s="280"/>
      <c r="CO17" s="280"/>
      <c r="CP17" s="280"/>
      <c r="CQ17" s="280"/>
      <c r="CR17" s="280"/>
      <c r="CS17" s="280"/>
      <c r="CT17" s="280"/>
      <c r="CU17" s="280"/>
      <c r="CV17" s="280"/>
      <c r="CW17" s="280"/>
      <c r="CX17" s="280"/>
      <c r="CY17" s="280"/>
      <c r="CZ17" s="280"/>
      <c r="DA17" s="280"/>
    </row>
    <row r="18" spans="1:109" s="5" customFormat="1" ht="21" customHeight="1" x14ac:dyDescent="0.2">
      <c r="A18" s="310"/>
      <c r="B18" s="310"/>
      <c r="C18" s="310"/>
      <c r="D18" s="310"/>
      <c r="E18" s="310"/>
      <c r="F18" s="310"/>
      <c r="G18" s="310"/>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362"/>
      <c r="BW18" s="362"/>
      <c r="BX18" s="362"/>
      <c r="BY18" s="362"/>
      <c r="BZ18" s="362"/>
      <c r="CA18" s="362"/>
      <c r="CB18" s="362"/>
      <c r="CC18" s="362"/>
      <c r="CD18" s="362"/>
      <c r="CE18" s="362"/>
      <c r="CF18" s="362"/>
      <c r="CG18" s="362"/>
      <c r="CH18" s="362"/>
      <c r="CI18" s="362"/>
      <c r="CJ18" s="362"/>
      <c r="CK18" s="362"/>
      <c r="CL18" s="280">
        <f t="shared" ref="CL18:CL19" si="2">AP18*BF18*(BV18+1)</f>
        <v>0</v>
      </c>
      <c r="CM18" s="280"/>
      <c r="CN18" s="280"/>
      <c r="CO18" s="280"/>
      <c r="CP18" s="280"/>
      <c r="CQ18" s="280"/>
      <c r="CR18" s="280"/>
      <c r="CS18" s="280"/>
      <c r="CT18" s="280"/>
      <c r="CU18" s="280"/>
      <c r="CV18" s="280"/>
      <c r="CW18" s="280"/>
      <c r="CX18" s="280"/>
      <c r="CY18" s="280"/>
      <c r="CZ18" s="280"/>
      <c r="DA18" s="280"/>
    </row>
    <row r="19" spans="1:109" s="5" customFormat="1" ht="24.75" customHeight="1" x14ac:dyDescent="0.2">
      <c r="A19" s="310"/>
      <c r="B19" s="310"/>
      <c r="C19" s="310"/>
      <c r="D19" s="310"/>
      <c r="E19" s="310"/>
      <c r="F19" s="310"/>
      <c r="G19" s="310"/>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362"/>
      <c r="BW19" s="362"/>
      <c r="BX19" s="362"/>
      <c r="BY19" s="362"/>
      <c r="BZ19" s="362"/>
      <c r="CA19" s="362"/>
      <c r="CB19" s="362"/>
      <c r="CC19" s="362"/>
      <c r="CD19" s="362"/>
      <c r="CE19" s="362"/>
      <c r="CF19" s="362"/>
      <c r="CG19" s="362"/>
      <c r="CH19" s="362"/>
      <c r="CI19" s="362"/>
      <c r="CJ19" s="362"/>
      <c r="CK19" s="362"/>
      <c r="CL19" s="280">
        <f t="shared" si="2"/>
        <v>0</v>
      </c>
      <c r="CM19" s="280"/>
      <c r="CN19" s="280"/>
      <c r="CO19" s="280"/>
      <c r="CP19" s="280"/>
      <c r="CQ19" s="280"/>
      <c r="CR19" s="280"/>
      <c r="CS19" s="280"/>
      <c r="CT19" s="280"/>
      <c r="CU19" s="280"/>
      <c r="CV19" s="280"/>
      <c r="CW19" s="280"/>
      <c r="CX19" s="280"/>
      <c r="CY19" s="280"/>
      <c r="CZ19" s="280"/>
      <c r="DA19" s="280"/>
    </row>
    <row r="20" spans="1:109" s="5" customFormat="1" ht="15" customHeight="1" x14ac:dyDescent="0.2">
      <c r="A20" s="310"/>
      <c r="B20" s="310"/>
      <c r="C20" s="310"/>
      <c r="D20" s="310"/>
      <c r="E20" s="310"/>
      <c r="F20" s="310"/>
      <c r="G20" s="310"/>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362"/>
      <c r="BW20" s="362"/>
      <c r="BX20" s="362"/>
      <c r="BY20" s="362"/>
      <c r="BZ20" s="362"/>
      <c r="CA20" s="362"/>
      <c r="CB20" s="362"/>
      <c r="CC20" s="362"/>
      <c r="CD20" s="362"/>
      <c r="CE20" s="362"/>
      <c r="CF20" s="362"/>
      <c r="CG20" s="362"/>
      <c r="CH20" s="362"/>
      <c r="CI20" s="362"/>
      <c r="CJ20" s="362"/>
      <c r="CK20" s="362"/>
      <c r="CL20" s="280">
        <f t="shared" ref="CL20" si="3">AP20*BF20*(BV20+1)</f>
        <v>0</v>
      </c>
      <c r="CM20" s="280"/>
      <c r="CN20" s="280"/>
      <c r="CO20" s="280"/>
      <c r="CP20" s="280"/>
      <c r="CQ20" s="280"/>
      <c r="CR20" s="280"/>
      <c r="CS20" s="280"/>
      <c r="CT20" s="280"/>
      <c r="CU20" s="280"/>
      <c r="CV20" s="280"/>
      <c r="CW20" s="280"/>
      <c r="CX20" s="280"/>
      <c r="CY20" s="280"/>
      <c r="CZ20" s="280"/>
      <c r="DA20" s="280"/>
    </row>
    <row r="21" spans="1:109" s="30" customFormat="1" ht="15" customHeight="1" x14ac:dyDescent="0.2">
      <c r="A21" s="293"/>
      <c r="B21" s="293"/>
      <c r="C21" s="293"/>
      <c r="D21" s="293"/>
      <c r="E21" s="293"/>
      <c r="F21" s="293"/>
      <c r="G21" s="293"/>
      <c r="H21" s="329" t="s">
        <v>22</v>
      </c>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6"/>
      <c r="AP21" s="279" t="s">
        <v>23</v>
      </c>
      <c r="AQ21" s="279"/>
      <c r="AR21" s="279"/>
      <c r="AS21" s="279"/>
      <c r="AT21" s="279"/>
      <c r="AU21" s="279"/>
      <c r="AV21" s="279"/>
      <c r="AW21" s="279"/>
      <c r="AX21" s="279"/>
      <c r="AY21" s="279"/>
      <c r="AZ21" s="279"/>
      <c r="BA21" s="279"/>
      <c r="BB21" s="279"/>
      <c r="BC21" s="279"/>
      <c r="BD21" s="279"/>
      <c r="BE21" s="279"/>
      <c r="BF21" s="279" t="s">
        <v>23</v>
      </c>
      <c r="BG21" s="279"/>
      <c r="BH21" s="279"/>
      <c r="BI21" s="279"/>
      <c r="BJ21" s="279"/>
      <c r="BK21" s="279"/>
      <c r="BL21" s="279"/>
      <c r="BM21" s="279"/>
      <c r="BN21" s="279"/>
      <c r="BO21" s="279"/>
      <c r="BP21" s="279"/>
      <c r="BQ21" s="279"/>
      <c r="BR21" s="279"/>
      <c r="BS21" s="279"/>
      <c r="BT21" s="279"/>
      <c r="BU21" s="279"/>
      <c r="BV21" s="279" t="s">
        <v>23</v>
      </c>
      <c r="BW21" s="279"/>
      <c r="BX21" s="279"/>
      <c r="BY21" s="279"/>
      <c r="BZ21" s="279"/>
      <c r="CA21" s="279"/>
      <c r="CB21" s="279"/>
      <c r="CC21" s="279"/>
      <c r="CD21" s="279"/>
      <c r="CE21" s="279"/>
      <c r="CF21" s="279"/>
      <c r="CG21" s="279"/>
      <c r="CH21" s="279"/>
      <c r="CI21" s="279"/>
      <c r="CJ21" s="279"/>
      <c r="CK21" s="279"/>
      <c r="CL21" s="275">
        <f>SUM(CL11:CL20)</f>
        <v>0</v>
      </c>
      <c r="CM21" s="275"/>
      <c r="CN21" s="275"/>
      <c r="CO21" s="275"/>
      <c r="CP21" s="275"/>
      <c r="CQ21" s="275"/>
      <c r="CR21" s="275"/>
      <c r="CS21" s="275"/>
      <c r="CT21" s="275"/>
      <c r="CU21" s="275"/>
      <c r="CV21" s="275"/>
      <c r="CW21" s="275"/>
      <c r="CX21" s="275"/>
      <c r="CY21" s="275"/>
      <c r="CZ21" s="275"/>
      <c r="DA21" s="275"/>
      <c r="DE21" s="114">
        <f>'5ФОТ кл рук'!EO19+'5взносы кл рук'!CN24+'5целевые244'!CL49+'5целевые243'!CL17+'5целевые244'!CL47</f>
        <v>1683200.2</v>
      </c>
    </row>
    <row r="22" spans="1:109" ht="12" customHeight="1" x14ac:dyDescent="0.25">
      <c r="CL22" s="49"/>
      <c r="CM22" s="49"/>
      <c r="CN22" s="49"/>
      <c r="CO22" s="49"/>
      <c r="CP22" s="49"/>
      <c r="CQ22" s="49"/>
      <c r="CR22" s="49"/>
      <c r="CS22" s="49"/>
      <c r="CT22" s="49"/>
      <c r="CU22" s="49"/>
      <c r="CV22" s="49"/>
      <c r="CW22" s="49"/>
      <c r="CX22" s="49"/>
      <c r="CY22" s="49"/>
      <c r="CZ22" s="49"/>
      <c r="DA22" s="49"/>
      <c r="DE22" s="2">
        <v>0</v>
      </c>
    </row>
    <row r="23" spans="1:109" x14ac:dyDescent="0.25">
      <c r="F23" s="2" t="s">
        <v>231</v>
      </c>
      <c r="DE23" s="34">
        <f>DE22-DE21</f>
        <v>-1683200.2</v>
      </c>
    </row>
  </sheetData>
  <mergeCells count="83">
    <mergeCell ref="BV9:CK9"/>
    <mergeCell ref="BV10:CK10"/>
    <mergeCell ref="CL9:DA9"/>
    <mergeCell ref="BF19:BU19"/>
    <mergeCell ref="BV19:CK19"/>
    <mergeCell ref="CL19:DA19"/>
    <mergeCell ref="CL10:DA10"/>
    <mergeCell ref="BF12:BU12"/>
    <mergeCell ref="CL14:DA14"/>
    <mergeCell ref="BV16:CK16"/>
    <mergeCell ref="BV17:CK17"/>
    <mergeCell ref="CL13:DA13"/>
    <mergeCell ref="CL11:DA11"/>
    <mergeCell ref="A9:G9"/>
    <mergeCell ref="H9:AO9"/>
    <mergeCell ref="BF10:BU10"/>
    <mergeCell ref="AP9:BE9"/>
    <mergeCell ref="BF9:BU9"/>
    <mergeCell ref="A3:DA3"/>
    <mergeCell ref="I5:AA5"/>
    <mergeCell ref="AG5:CY5"/>
    <mergeCell ref="I7:AA7"/>
    <mergeCell ref="AG7:CY7"/>
    <mergeCell ref="AP14:BE14"/>
    <mergeCell ref="BF14:BU14"/>
    <mergeCell ref="BV14:CK14"/>
    <mergeCell ref="A10:G10"/>
    <mergeCell ref="AP10:BE10"/>
    <mergeCell ref="H10:AO10"/>
    <mergeCell ref="BV13:CK13"/>
    <mergeCell ref="BV12:CK12"/>
    <mergeCell ref="A13:G13"/>
    <mergeCell ref="H13:AO13"/>
    <mergeCell ref="AP13:BE13"/>
    <mergeCell ref="A11:G11"/>
    <mergeCell ref="AP11:BE11"/>
    <mergeCell ref="BF13:BU13"/>
    <mergeCell ref="A12:G12"/>
    <mergeCell ref="H12:AO12"/>
    <mergeCell ref="AP20:BE20"/>
    <mergeCell ref="H15:AO15"/>
    <mergeCell ref="H16:AO16"/>
    <mergeCell ref="AP16:BE16"/>
    <mergeCell ref="BF16:BU16"/>
    <mergeCell ref="H17:AO17"/>
    <mergeCell ref="AP17:BE17"/>
    <mergeCell ref="BF17:BU17"/>
    <mergeCell ref="H18:AO18"/>
    <mergeCell ref="AP18:BE18"/>
    <mergeCell ref="BF18:BU18"/>
    <mergeCell ref="A21:G21"/>
    <mergeCell ref="H21:AO21"/>
    <mergeCell ref="A20:G20"/>
    <mergeCell ref="H20:AO20"/>
    <mergeCell ref="A14:G14"/>
    <mergeCell ref="H14:AO14"/>
    <mergeCell ref="A16:G16"/>
    <mergeCell ref="A17:G17"/>
    <mergeCell ref="A18:G18"/>
    <mergeCell ref="A19:G19"/>
    <mergeCell ref="H19:AO19"/>
    <mergeCell ref="A15:G15"/>
    <mergeCell ref="AP12:BE12"/>
    <mergeCell ref="H11:AO11"/>
    <mergeCell ref="BF11:BU11"/>
    <mergeCell ref="CL12:DA12"/>
    <mergeCell ref="BV11:CK11"/>
    <mergeCell ref="CL21:DA21"/>
    <mergeCell ref="AP15:BE15"/>
    <mergeCell ref="BF15:BU15"/>
    <mergeCell ref="BF20:BU20"/>
    <mergeCell ref="BV20:CK20"/>
    <mergeCell ref="CL20:DA20"/>
    <mergeCell ref="BV15:CK15"/>
    <mergeCell ref="AP21:BE21"/>
    <mergeCell ref="CL15:DA15"/>
    <mergeCell ref="BF21:BU21"/>
    <mergeCell ref="BV21:CK21"/>
    <mergeCell ref="CL16:DA16"/>
    <mergeCell ref="CL17:DA17"/>
    <mergeCell ref="BV18:CK18"/>
    <mergeCell ref="CL18:DA18"/>
    <mergeCell ref="AP19:BE19"/>
  </mergeCells>
  <phoneticPr fontId="32"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8"/>
  <sheetViews>
    <sheetView topLeftCell="C10" zoomScale="130" zoomScaleNormal="130" workbookViewId="0">
      <selection activeCell="BF14" sqref="BF14:BU16"/>
    </sheetView>
  </sheetViews>
  <sheetFormatPr defaultColWidth="0.85546875" defaultRowHeight="15" x14ac:dyDescent="0.25"/>
  <cols>
    <col min="1" max="16384" width="0.85546875" style="2"/>
  </cols>
  <sheetData>
    <row r="1" spans="1:105" ht="3" customHeight="1" x14ac:dyDescent="0.25"/>
    <row r="2" spans="1:105" ht="10.5" customHeight="1" x14ac:dyDescent="0.25"/>
    <row r="3" spans="1:105" s="6" customFormat="1" ht="14.25" x14ac:dyDescent="0.2">
      <c r="A3" s="231" t="s">
        <v>499</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row>
    <row r="4" spans="1:105" s="6" customFormat="1" ht="14.25"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row>
    <row r="5" spans="1:105" s="6" customFormat="1" ht="24.75" customHeight="1" x14ac:dyDescent="0.2">
      <c r="A5" s="14"/>
      <c r="B5" s="14"/>
      <c r="C5" s="14"/>
      <c r="D5" s="14"/>
      <c r="E5" s="14"/>
      <c r="F5" s="14"/>
      <c r="G5" s="14"/>
      <c r="H5" s="14"/>
      <c r="I5" s="231" t="s">
        <v>201</v>
      </c>
      <c r="J5" s="231"/>
      <c r="K5" s="231"/>
      <c r="L5" s="231"/>
      <c r="M5" s="231"/>
      <c r="N5" s="231"/>
      <c r="O5" s="231"/>
      <c r="P5" s="231"/>
      <c r="Q5" s="231"/>
      <c r="R5" s="231"/>
      <c r="S5" s="231"/>
      <c r="T5" s="231"/>
      <c r="U5" s="231"/>
      <c r="V5" s="231"/>
      <c r="W5" s="231"/>
      <c r="X5" s="231"/>
      <c r="Y5" s="231"/>
      <c r="Z5" s="231"/>
      <c r="AA5" s="231"/>
      <c r="AB5" s="14"/>
      <c r="AC5" s="14"/>
      <c r="AD5" s="14"/>
      <c r="AE5" s="14"/>
      <c r="AF5" s="14"/>
      <c r="AG5" s="304" t="s">
        <v>105</v>
      </c>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6"/>
      <c r="CZ5" s="14"/>
      <c r="DA5" s="14"/>
    </row>
    <row r="6" spans="1:105" s="6" customFormat="1" ht="14.25"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row>
    <row r="7" spans="1:105" s="6" customFormat="1" ht="33" customHeight="1" x14ac:dyDescent="0.2">
      <c r="A7" s="14"/>
      <c r="B7" s="14"/>
      <c r="C7" s="14"/>
      <c r="D7" s="14"/>
      <c r="E7" s="14"/>
      <c r="F7" s="14"/>
      <c r="G7" s="14"/>
      <c r="H7" s="14"/>
      <c r="I7" s="231" t="s">
        <v>126</v>
      </c>
      <c r="J7" s="231"/>
      <c r="K7" s="231"/>
      <c r="L7" s="231"/>
      <c r="M7" s="231"/>
      <c r="N7" s="231"/>
      <c r="O7" s="231"/>
      <c r="P7" s="231"/>
      <c r="Q7" s="231"/>
      <c r="R7" s="231"/>
      <c r="S7" s="231"/>
      <c r="T7" s="231"/>
      <c r="U7" s="231"/>
      <c r="V7" s="231"/>
      <c r="W7" s="231"/>
      <c r="X7" s="231"/>
      <c r="Y7" s="231"/>
      <c r="Z7" s="231"/>
      <c r="AA7" s="231"/>
      <c r="AB7" s="14"/>
      <c r="AC7" s="14"/>
      <c r="AD7" s="14"/>
      <c r="AE7" s="14"/>
      <c r="AF7" s="14"/>
      <c r="AG7" s="304" t="s">
        <v>149</v>
      </c>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6"/>
      <c r="CZ7" s="14"/>
      <c r="DA7" s="14"/>
    </row>
    <row r="8" spans="1:105" ht="10.5" customHeight="1" x14ac:dyDescent="0.25"/>
    <row r="9" spans="1:105" s="3" customFormat="1" ht="45" customHeight="1" x14ac:dyDescent="0.2">
      <c r="A9" s="228" t="s">
        <v>13</v>
      </c>
      <c r="B9" s="229"/>
      <c r="C9" s="229"/>
      <c r="D9" s="229"/>
      <c r="E9" s="229"/>
      <c r="F9" s="229"/>
      <c r="G9" s="230"/>
      <c r="H9" s="228" t="s">
        <v>65</v>
      </c>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30"/>
      <c r="AP9" s="228" t="s">
        <v>92</v>
      </c>
      <c r="AQ9" s="229"/>
      <c r="AR9" s="229"/>
      <c r="AS9" s="229"/>
      <c r="AT9" s="229"/>
      <c r="AU9" s="229"/>
      <c r="AV9" s="229"/>
      <c r="AW9" s="229"/>
      <c r="AX9" s="229"/>
      <c r="AY9" s="229"/>
      <c r="AZ9" s="229"/>
      <c r="BA9" s="229"/>
      <c r="BB9" s="229"/>
      <c r="BC9" s="229"/>
      <c r="BD9" s="229"/>
      <c r="BE9" s="230"/>
      <c r="BF9" s="228" t="s">
        <v>500</v>
      </c>
      <c r="BG9" s="229"/>
      <c r="BH9" s="229"/>
      <c r="BI9" s="229"/>
      <c r="BJ9" s="229"/>
      <c r="BK9" s="229"/>
      <c r="BL9" s="229"/>
      <c r="BM9" s="229"/>
      <c r="BN9" s="229"/>
      <c r="BO9" s="229"/>
      <c r="BP9" s="229"/>
      <c r="BQ9" s="229"/>
      <c r="BR9" s="229"/>
      <c r="BS9" s="229"/>
      <c r="BT9" s="229"/>
      <c r="BU9" s="230"/>
      <c r="BV9" s="228" t="s">
        <v>84</v>
      </c>
      <c r="BW9" s="229"/>
      <c r="BX9" s="229"/>
      <c r="BY9" s="229"/>
      <c r="BZ9" s="229"/>
      <c r="CA9" s="229"/>
      <c r="CB9" s="229"/>
      <c r="CC9" s="229"/>
      <c r="CD9" s="229"/>
      <c r="CE9" s="229"/>
      <c r="CF9" s="229"/>
      <c r="CG9" s="229"/>
      <c r="CH9" s="229"/>
      <c r="CI9" s="229"/>
      <c r="CJ9" s="229"/>
      <c r="CK9" s="230"/>
      <c r="CL9" s="228" t="s">
        <v>85</v>
      </c>
      <c r="CM9" s="229"/>
      <c r="CN9" s="229"/>
      <c r="CO9" s="229"/>
      <c r="CP9" s="229"/>
      <c r="CQ9" s="229"/>
      <c r="CR9" s="229"/>
      <c r="CS9" s="229"/>
      <c r="CT9" s="229"/>
      <c r="CU9" s="229"/>
      <c r="CV9" s="229"/>
      <c r="CW9" s="229"/>
      <c r="CX9" s="229"/>
      <c r="CY9" s="229"/>
      <c r="CZ9" s="229"/>
      <c r="DA9" s="230"/>
    </row>
    <row r="10" spans="1:105" s="4" customFormat="1" ht="12.75" x14ac:dyDescent="0.2">
      <c r="A10" s="221">
        <v>1</v>
      </c>
      <c r="B10" s="221"/>
      <c r="C10" s="221"/>
      <c r="D10" s="221"/>
      <c r="E10" s="221"/>
      <c r="F10" s="221"/>
      <c r="G10" s="221"/>
      <c r="H10" s="221">
        <v>2</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v>4</v>
      </c>
      <c r="AQ10" s="221"/>
      <c r="AR10" s="221"/>
      <c r="AS10" s="221"/>
      <c r="AT10" s="221"/>
      <c r="AU10" s="221"/>
      <c r="AV10" s="221"/>
      <c r="AW10" s="221"/>
      <c r="AX10" s="221"/>
      <c r="AY10" s="221"/>
      <c r="AZ10" s="221"/>
      <c r="BA10" s="221"/>
      <c r="BB10" s="221"/>
      <c r="BC10" s="221"/>
      <c r="BD10" s="221"/>
      <c r="BE10" s="221"/>
      <c r="BF10" s="221">
        <v>5</v>
      </c>
      <c r="BG10" s="221"/>
      <c r="BH10" s="221"/>
      <c r="BI10" s="221"/>
      <c r="BJ10" s="221"/>
      <c r="BK10" s="221"/>
      <c r="BL10" s="221"/>
      <c r="BM10" s="221"/>
      <c r="BN10" s="221"/>
      <c r="BO10" s="221"/>
      <c r="BP10" s="221"/>
      <c r="BQ10" s="221"/>
      <c r="BR10" s="221"/>
      <c r="BS10" s="221"/>
      <c r="BT10" s="221"/>
      <c r="BU10" s="221"/>
      <c r="BV10" s="221">
        <v>6</v>
      </c>
      <c r="BW10" s="221"/>
      <c r="BX10" s="221"/>
      <c r="BY10" s="221"/>
      <c r="BZ10" s="221"/>
      <c r="CA10" s="221"/>
      <c r="CB10" s="221"/>
      <c r="CC10" s="221"/>
      <c r="CD10" s="221"/>
      <c r="CE10" s="221"/>
      <c r="CF10" s="221"/>
      <c r="CG10" s="221"/>
      <c r="CH10" s="221"/>
      <c r="CI10" s="221"/>
      <c r="CJ10" s="221"/>
      <c r="CK10" s="221"/>
      <c r="CL10" s="221">
        <v>6</v>
      </c>
      <c r="CM10" s="221"/>
      <c r="CN10" s="221"/>
      <c r="CO10" s="221"/>
      <c r="CP10" s="221"/>
      <c r="CQ10" s="221"/>
      <c r="CR10" s="221"/>
      <c r="CS10" s="221"/>
      <c r="CT10" s="221"/>
      <c r="CU10" s="221"/>
      <c r="CV10" s="221"/>
      <c r="CW10" s="221"/>
      <c r="CX10" s="221"/>
      <c r="CY10" s="221"/>
      <c r="CZ10" s="221"/>
      <c r="DA10" s="221"/>
    </row>
    <row r="11" spans="1:105" s="5" customFormat="1" ht="32.25" customHeight="1" x14ac:dyDescent="0.2">
      <c r="A11" s="310" t="s">
        <v>42</v>
      </c>
      <c r="B11" s="310"/>
      <c r="C11" s="310"/>
      <c r="D11" s="310"/>
      <c r="E11" s="310"/>
      <c r="F11" s="310"/>
      <c r="G11" s="310"/>
      <c r="H11" s="352" t="s">
        <v>516</v>
      </c>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294">
        <v>1</v>
      </c>
      <c r="AQ11" s="294"/>
      <c r="AR11" s="294"/>
      <c r="AS11" s="294"/>
      <c r="AT11" s="294"/>
      <c r="AU11" s="294"/>
      <c r="AV11" s="294"/>
      <c r="AW11" s="294"/>
      <c r="AX11" s="294"/>
      <c r="AY11" s="294"/>
      <c r="AZ11" s="294"/>
      <c r="BA11" s="294"/>
      <c r="BB11" s="294"/>
      <c r="BC11" s="294"/>
      <c r="BD11" s="294"/>
      <c r="BE11" s="294"/>
      <c r="BF11" s="413"/>
      <c r="BG11" s="413"/>
      <c r="BH11" s="413"/>
      <c r="BI11" s="413"/>
      <c r="BJ11" s="413"/>
      <c r="BK11" s="413"/>
      <c r="BL11" s="413"/>
      <c r="BM11" s="413"/>
      <c r="BN11" s="413"/>
      <c r="BO11" s="413"/>
      <c r="BP11" s="413"/>
      <c r="BQ11" s="413"/>
      <c r="BR11" s="413"/>
      <c r="BS11" s="413"/>
      <c r="BT11" s="413"/>
      <c r="BU11" s="413"/>
      <c r="BV11" s="364"/>
      <c r="BW11" s="364"/>
      <c r="BX11" s="364"/>
      <c r="BY11" s="364"/>
      <c r="BZ11" s="364"/>
      <c r="CA11" s="364"/>
      <c r="CB11" s="364"/>
      <c r="CC11" s="364"/>
      <c r="CD11" s="364"/>
      <c r="CE11" s="364"/>
      <c r="CF11" s="364"/>
      <c r="CG11" s="364"/>
      <c r="CH11" s="364"/>
      <c r="CI11" s="364"/>
      <c r="CJ11" s="364"/>
      <c r="CK11" s="364"/>
      <c r="CL11" s="280">
        <f t="shared" ref="CL11:CL16" si="0">AP11*BF11*(BV11+1)</f>
        <v>0</v>
      </c>
      <c r="CM11" s="280"/>
      <c r="CN11" s="280"/>
      <c r="CO11" s="280"/>
      <c r="CP11" s="280"/>
      <c r="CQ11" s="280"/>
      <c r="CR11" s="280"/>
      <c r="CS11" s="280"/>
      <c r="CT11" s="280"/>
      <c r="CU11" s="280"/>
      <c r="CV11" s="280"/>
      <c r="CW11" s="280"/>
      <c r="CX11" s="280"/>
      <c r="CY11" s="280"/>
      <c r="CZ11" s="280"/>
      <c r="DA11" s="280"/>
    </row>
    <row r="12" spans="1:105" s="5" customFormat="1" ht="27" customHeight="1" x14ac:dyDescent="0.2">
      <c r="A12" s="310" t="s">
        <v>46</v>
      </c>
      <c r="B12" s="310"/>
      <c r="C12" s="310"/>
      <c r="D12" s="310"/>
      <c r="E12" s="310"/>
      <c r="F12" s="310"/>
      <c r="G12" s="310"/>
      <c r="H12" s="352" t="s">
        <v>517</v>
      </c>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294">
        <v>1</v>
      </c>
      <c r="AQ12" s="294"/>
      <c r="AR12" s="294"/>
      <c r="AS12" s="294"/>
      <c r="AT12" s="294"/>
      <c r="AU12" s="294"/>
      <c r="AV12" s="294"/>
      <c r="AW12" s="294"/>
      <c r="AX12" s="294"/>
      <c r="AY12" s="294"/>
      <c r="AZ12" s="294"/>
      <c r="BA12" s="294"/>
      <c r="BB12" s="294"/>
      <c r="BC12" s="294"/>
      <c r="BD12" s="294"/>
      <c r="BE12" s="294"/>
      <c r="BF12" s="413"/>
      <c r="BG12" s="413"/>
      <c r="BH12" s="413"/>
      <c r="BI12" s="413"/>
      <c r="BJ12" s="413"/>
      <c r="BK12" s="413"/>
      <c r="BL12" s="413"/>
      <c r="BM12" s="413"/>
      <c r="BN12" s="413"/>
      <c r="BO12" s="413"/>
      <c r="BP12" s="413"/>
      <c r="BQ12" s="413"/>
      <c r="BR12" s="413"/>
      <c r="BS12" s="413"/>
      <c r="BT12" s="413"/>
      <c r="BU12" s="413"/>
      <c r="BV12" s="362"/>
      <c r="BW12" s="362"/>
      <c r="BX12" s="362"/>
      <c r="BY12" s="362"/>
      <c r="BZ12" s="362"/>
      <c r="CA12" s="362"/>
      <c r="CB12" s="362"/>
      <c r="CC12" s="362"/>
      <c r="CD12" s="362"/>
      <c r="CE12" s="362"/>
      <c r="CF12" s="362"/>
      <c r="CG12" s="362"/>
      <c r="CH12" s="362"/>
      <c r="CI12" s="362"/>
      <c r="CJ12" s="362"/>
      <c r="CK12" s="362"/>
      <c r="CL12" s="280">
        <f t="shared" si="0"/>
        <v>0</v>
      </c>
      <c r="CM12" s="280"/>
      <c r="CN12" s="280"/>
      <c r="CO12" s="280"/>
      <c r="CP12" s="280"/>
      <c r="CQ12" s="280"/>
      <c r="CR12" s="280"/>
      <c r="CS12" s="280"/>
      <c r="CT12" s="280"/>
      <c r="CU12" s="280"/>
      <c r="CV12" s="280"/>
      <c r="CW12" s="280"/>
      <c r="CX12" s="280"/>
      <c r="CY12" s="280"/>
      <c r="CZ12" s="280"/>
      <c r="DA12" s="280"/>
    </row>
    <row r="13" spans="1:105" s="5" customFormat="1" ht="21.75" customHeight="1" x14ac:dyDescent="0.2">
      <c r="A13" s="310" t="s">
        <v>52</v>
      </c>
      <c r="B13" s="310"/>
      <c r="C13" s="310"/>
      <c r="D13" s="310"/>
      <c r="E13" s="310"/>
      <c r="F13" s="310"/>
      <c r="G13" s="310"/>
      <c r="H13" s="355" t="s">
        <v>518</v>
      </c>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294">
        <v>1</v>
      </c>
      <c r="AQ13" s="294"/>
      <c r="AR13" s="294"/>
      <c r="AS13" s="294"/>
      <c r="AT13" s="294"/>
      <c r="AU13" s="294"/>
      <c r="AV13" s="294"/>
      <c r="AW13" s="294"/>
      <c r="AX13" s="294"/>
      <c r="AY13" s="294"/>
      <c r="AZ13" s="294"/>
      <c r="BA13" s="294"/>
      <c r="BB13" s="294"/>
      <c r="BC13" s="294"/>
      <c r="BD13" s="294"/>
      <c r="BE13" s="294"/>
      <c r="BF13" s="413"/>
      <c r="BG13" s="413"/>
      <c r="BH13" s="413"/>
      <c r="BI13" s="413"/>
      <c r="BJ13" s="413"/>
      <c r="BK13" s="413"/>
      <c r="BL13" s="413"/>
      <c r="BM13" s="413"/>
      <c r="BN13" s="413"/>
      <c r="BO13" s="413"/>
      <c r="BP13" s="413"/>
      <c r="BQ13" s="413"/>
      <c r="BR13" s="413"/>
      <c r="BS13" s="413"/>
      <c r="BT13" s="413"/>
      <c r="BU13" s="413"/>
      <c r="BV13" s="362"/>
      <c r="BW13" s="362"/>
      <c r="BX13" s="362"/>
      <c r="BY13" s="362"/>
      <c r="BZ13" s="362"/>
      <c r="CA13" s="362"/>
      <c r="CB13" s="362"/>
      <c r="CC13" s="362"/>
      <c r="CD13" s="362"/>
      <c r="CE13" s="362"/>
      <c r="CF13" s="362"/>
      <c r="CG13" s="362"/>
      <c r="CH13" s="362"/>
      <c r="CI13" s="362"/>
      <c r="CJ13" s="362"/>
      <c r="CK13" s="362"/>
      <c r="CL13" s="280">
        <f t="shared" si="0"/>
        <v>0</v>
      </c>
      <c r="CM13" s="280"/>
      <c r="CN13" s="280"/>
      <c r="CO13" s="280"/>
      <c r="CP13" s="280"/>
      <c r="CQ13" s="280"/>
      <c r="CR13" s="280"/>
      <c r="CS13" s="280"/>
      <c r="CT13" s="280"/>
      <c r="CU13" s="280"/>
      <c r="CV13" s="280"/>
      <c r="CW13" s="280"/>
      <c r="CX13" s="280"/>
      <c r="CY13" s="280"/>
      <c r="CZ13" s="280"/>
      <c r="DA13" s="280"/>
    </row>
    <row r="14" spans="1:105" s="5" customFormat="1" ht="15" customHeight="1" x14ac:dyDescent="0.2">
      <c r="A14" s="310"/>
      <c r="B14" s="310"/>
      <c r="C14" s="310"/>
      <c r="D14" s="310"/>
      <c r="E14" s="310"/>
      <c r="F14" s="310"/>
      <c r="G14" s="310"/>
      <c r="H14" s="355" t="s">
        <v>748</v>
      </c>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294">
        <v>1</v>
      </c>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362"/>
      <c r="BW14" s="362"/>
      <c r="BX14" s="362"/>
      <c r="BY14" s="362"/>
      <c r="BZ14" s="362"/>
      <c r="CA14" s="362"/>
      <c r="CB14" s="362"/>
      <c r="CC14" s="362"/>
      <c r="CD14" s="362"/>
      <c r="CE14" s="362"/>
      <c r="CF14" s="362"/>
      <c r="CG14" s="362"/>
      <c r="CH14" s="362"/>
      <c r="CI14" s="362"/>
      <c r="CJ14" s="362"/>
      <c r="CK14" s="362"/>
      <c r="CL14" s="280">
        <f t="shared" si="0"/>
        <v>0</v>
      </c>
      <c r="CM14" s="280"/>
      <c r="CN14" s="280"/>
      <c r="CO14" s="280"/>
      <c r="CP14" s="280"/>
      <c r="CQ14" s="280"/>
      <c r="CR14" s="280"/>
      <c r="CS14" s="280"/>
      <c r="CT14" s="280"/>
      <c r="CU14" s="280"/>
      <c r="CV14" s="280"/>
      <c r="CW14" s="280"/>
      <c r="CX14" s="280"/>
      <c r="CY14" s="280"/>
      <c r="CZ14" s="280"/>
      <c r="DA14" s="280"/>
    </row>
    <row r="15" spans="1:105" s="5" customFormat="1" ht="15" customHeight="1" x14ac:dyDescent="0.2">
      <c r="A15" s="310"/>
      <c r="B15" s="310"/>
      <c r="C15" s="310"/>
      <c r="D15" s="310"/>
      <c r="E15" s="310"/>
      <c r="F15" s="310"/>
      <c r="G15" s="310"/>
      <c r="H15" s="355" t="s">
        <v>754</v>
      </c>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294">
        <v>1</v>
      </c>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362"/>
      <c r="BW15" s="362"/>
      <c r="BX15" s="362"/>
      <c r="BY15" s="362"/>
      <c r="BZ15" s="362"/>
      <c r="CA15" s="362"/>
      <c r="CB15" s="362"/>
      <c r="CC15" s="362"/>
      <c r="CD15" s="362"/>
      <c r="CE15" s="362"/>
      <c r="CF15" s="362"/>
      <c r="CG15" s="362"/>
      <c r="CH15" s="362"/>
      <c r="CI15" s="362"/>
      <c r="CJ15" s="362"/>
      <c r="CK15" s="362"/>
      <c r="CL15" s="280">
        <f t="shared" si="0"/>
        <v>0</v>
      </c>
      <c r="CM15" s="280"/>
      <c r="CN15" s="280"/>
      <c r="CO15" s="280"/>
      <c r="CP15" s="280"/>
      <c r="CQ15" s="280"/>
      <c r="CR15" s="280"/>
      <c r="CS15" s="280"/>
      <c r="CT15" s="280"/>
      <c r="CU15" s="280"/>
      <c r="CV15" s="280"/>
      <c r="CW15" s="280"/>
      <c r="CX15" s="280"/>
      <c r="CY15" s="280"/>
      <c r="CZ15" s="280"/>
      <c r="DA15" s="280"/>
    </row>
    <row r="16" spans="1:105" s="5" customFormat="1" ht="26.25" customHeight="1" x14ac:dyDescent="0.2">
      <c r="A16" s="310"/>
      <c r="B16" s="310"/>
      <c r="C16" s="310"/>
      <c r="D16" s="310"/>
      <c r="E16" s="310"/>
      <c r="F16" s="310"/>
      <c r="G16" s="310"/>
      <c r="H16" s="355" t="s">
        <v>755</v>
      </c>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294">
        <v>1</v>
      </c>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362"/>
      <c r="BW16" s="362"/>
      <c r="BX16" s="362"/>
      <c r="BY16" s="362"/>
      <c r="BZ16" s="362"/>
      <c r="CA16" s="362"/>
      <c r="CB16" s="362"/>
      <c r="CC16" s="362"/>
      <c r="CD16" s="362"/>
      <c r="CE16" s="362"/>
      <c r="CF16" s="362"/>
      <c r="CG16" s="362"/>
      <c r="CH16" s="362"/>
      <c r="CI16" s="362"/>
      <c r="CJ16" s="362"/>
      <c r="CK16" s="362"/>
      <c r="CL16" s="280">
        <f t="shared" si="0"/>
        <v>0</v>
      </c>
      <c r="CM16" s="280"/>
      <c r="CN16" s="280"/>
      <c r="CO16" s="280"/>
      <c r="CP16" s="280"/>
      <c r="CQ16" s="280"/>
      <c r="CR16" s="280"/>
      <c r="CS16" s="280"/>
      <c r="CT16" s="280"/>
      <c r="CU16" s="280"/>
      <c r="CV16" s="280"/>
      <c r="CW16" s="280"/>
      <c r="CX16" s="280"/>
      <c r="CY16" s="280"/>
      <c r="CZ16" s="280"/>
      <c r="DA16" s="280"/>
    </row>
    <row r="17" spans="1:105" s="30" customFormat="1" ht="15" customHeight="1" x14ac:dyDescent="0.2">
      <c r="A17" s="293"/>
      <c r="B17" s="293"/>
      <c r="C17" s="293"/>
      <c r="D17" s="293"/>
      <c r="E17" s="293"/>
      <c r="F17" s="293"/>
      <c r="G17" s="293"/>
      <c r="H17" s="329" t="s">
        <v>22</v>
      </c>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6"/>
      <c r="AP17" s="279" t="s">
        <v>23</v>
      </c>
      <c r="AQ17" s="279"/>
      <c r="AR17" s="279"/>
      <c r="AS17" s="279"/>
      <c r="AT17" s="279"/>
      <c r="AU17" s="279"/>
      <c r="AV17" s="279"/>
      <c r="AW17" s="279"/>
      <c r="AX17" s="279"/>
      <c r="AY17" s="279"/>
      <c r="AZ17" s="279"/>
      <c r="BA17" s="279"/>
      <c r="BB17" s="279"/>
      <c r="BC17" s="279"/>
      <c r="BD17" s="279"/>
      <c r="BE17" s="279"/>
      <c r="BF17" s="279" t="s">
        <v>23</v>
      </c>
      <c r="BG17" s="279"/>
      <c r="BH17" s="279"/>
      <c r="BI17" s="279"/>
      <c r="BJ17" s="279"/>
      <c r="BK17" s="279"/>
      <c r="BL17" s="279"/>
      <c r="BM17" s="279"/>
      <c r="BN17" s="279"/>
      <c r="BO17" s="279"/>
      <c r="BP17" s="279"/>
      <c r="BQ17" s="279"/>
      <c r="BR17" s="279"/>
      <c r="BS17" s="279"/>
      <c r="BT17" s="279"/>
      <c r="BU17" s="279"/>
      <c r="BV17" s="279" t="s">
        <v>23</v>
      </c>
      <c r="BW17" s="279"/>
      <c r="BX17" s="279"/>
      <c r="BY17" s="279"/>
      <c r="BZ17" s="279"/>
      <c r="CA17" s="279"/>
      <c r="CB17" s="279"/>
      <c r="CC17" s="279"/>
      <c r="CD17" s="279"/>
      <c r="CE17" s="279"/>
      <c r="CF17" s="279"/>
      <c r="CG17" s="279"/>
      <c r="CH17" s="279"/>
      <c r="CI17" s="279"/>
      <c r="CJ17" s="279"/>
      <c r="CK17" s="279"/>
      <c r="CL17" s="275">
        <f>SUM(CL11:CL16)</f>
        <v>0</v>
      </c>
      <c r="CM17" s="275"/>
      <c r="CN17" s="275"/>
      <c r="CO17" s="275"/>
      <c r="CP17" s="275"/>
      <c r="CQ17" s="275"/>
      <c r="CR17" s="275"/>
      <c r="CS17" s="275"/>
      <c r="CT17" s="275"/>
      <c r="CU17" s="275"/>
      <c r="CV17" s="275"/>
      <c r="CW17" s="275"/>
      <c r="CX17" s="275"/>
      <c r="CY17" s="275"/>
      <c r="CZ17" s="275"/>
      <c r="DA17" s="275"/>
    </row>
    <row r="18" spans="1:105" ht="12" customHeight="1" x14ac:dyDescent="0.25">
      <c r="CL18" s="49"/>
      <c r="CM18" s="49"/>
      <c r="CN18" s="49"/>
      <c r="CO18" s="49"/>
      <c r="CP18" s="49"/>
      <c r="CQ18" s="49"/>
      <c r="CR18" s="49"/>
      <c r="CS18" s="49"/>
      <c r="CT18" s="49"/>
      <c r="CU18" s="49"/>
      <c r="CV18" s="49"/>
      <c r="CW18" s="49"/>
      <c r="CX18" s="49"/>
      <c r="CY18" s="49"/>
      <c r="CZ18" s="49"/>
      <c r="DA18" s="49"/>
    </row>
  </sheetData>
  <mergeCells count="59">
    <mergeCell ref="A15:G15"/>
    <mergeCell ref="A13:G13"/>
    <mergeCell ref="BV15:CK15"/>
    <mergeCell ref="A12:G12"/>
    <mergeCell ref="H13:AO13"/>
    <mergeCell ref="A14:G14"/>
    <mergeCell ref="H14:AO14"/>
    <mergeCell ref="AP14:BE14"/>
    <mergeCell ref="BF14:BU14"/>
    <mergeCell ref="BV13:CK13"/>
    <mergeCell ref="H12:AO12"/>
    <mergeCell ref="AP12:BE12"/>
    <mergeCell ref="BF12:BU12"/>
    <mergeCell ref="CL15:DA15"/>
    <mergeCell ref="BV14:CK14"/>
    <mergeCell ref="H15:AO15"/>
    <mergeCell ref="AP15:BE15"/>
    <mergeCell ref="CL14:DA14"/>
    <mergeCell ref="BF15:BU15"/>
    <mergeCell ref="CL17:DA17"/>
    <mergeCell ref="A16:G16"/>
    <mergeCell ref="BF16:BU16"/>
    <mergeCell ref="BV16:CK16"/>
    <mergeCell ref="CL16:DA16"/>
    <mergeCell ref="A17:G17"/>
    <mergeCell ref="H17:AO17"/>
    <mergeCell ref="AP17:BE17"/>
    <mergeCell ref="BF17:BU17"/>
    <mergeCell ref="BV17:CK17"/>
    <mergeCell ref="H16:AO16"/>
    <mergeCell ref="AP16:BE16"/>
    <mergeCell ref="CL13:DA13"/>
    <mergeCell ref="CL11:DA11"/>
    <mergeCell ref="BF11:BU11"/>
    <mergeCell ref="AP13:BE13"/>
    <mergeCell ref="BV12:CK12"/>
    <mergeCell ref="BF13:BU13"/>
    <mergeCell ref="BV11:CK11"/>
    <mergeCell ref="CL12:DA12"/>
    <mergeCell ref="A11:G11"/>
    <mergeCell ref="AP9:BE9"/>
    <mergeCell ref="H9:AO9"/>
    <mergeCell ref="H11:AO11"/>
    <mergeCell ref="AP11:BE11"/>
    <mergeCell ref="AP10:BE10"/>
    <mergeCell ref="CL10:DA10"/>
    <mergeCell ref="A9:G9"/>
    <mergeCell ref="A10:G10"/>
    <mergeCell ref="H10:AO10"/>
    <mergeCell ref="BF9:BU9"/>
    <mergeCell ref="BV9:CK9"/>
    <mergeCell ref="BV10:CK10"/>
    <mergeCell ref="BF10:BU10"/>
    <mergeCell ref="CL9:DA9"/>
    <mergeCell ref="A3:DA3"/>
    <mergeCell ref="I5:AA5"/>
    <mergeCell ref="AG5:CY5"/>
    <mergeCell ref="I7:AA7"/>
    <mergeCell ref="AG7:CY7"/>
  </mergeCells>
  <phoneticPr fontId="32"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4"/>
  <sheetViews>
    <sheetView view="pageBreakPreview" topLeftCell="A4" zoomScale="120" zoomScaleNormal="160" zoomScaleSheetLayoutView="120" workbookViewId="0">
      <selection activeCell="EO16" sqref="EO16:FE16"/>
    </sheetView>
  </sheetViews>
  <sheetFormatPr defaultColWidth="0.85546875" defaultRowHeight="12.75" x14ac:dyDescent="0.2"/>
  <cols>
    <col min="1" max="23" width="0.85546875" style="1"/>
    <col min="24" max="24" width="7.140625" style="1" customWidth="1"/>
    <col min="25" max="25" width="2.85546875" style="1" customWidth="1"/>
    <col min="26" max="32" width="0.85546875" style="1"/>
    <col min="33" max="33" width="1.85546875" style="1" bestFit="1" customWidth="1"/>
    <col min="34" max="40" width="0.85546875" style="1"/>
    <col min="41" max="41" width="1.85546875" style="1" bestFit="1" customWidth="1"/>
    <col min="42" max="85" width="0.85546875" style="1"/>
    <col min="86" max="86" width="3.7109375" style="1" bestFit="1" customWidth="1"/>
    <col min="87" max="95" width="0.85546875" style="1"/>
    <col min="96" max="96" width="8.42578125" style="1" bestFit="1" customWidth="1"/>
    <col min="97" max="112" width="0.85546875" style="1"/>
    <col min="113" max="113" width="1.85546875" style="1" bestFit="1" customWidth="1"/>
    <col min="114" max="128" width="0.85546875" style="1"/>
    <col min="129" max="129" width="1.85546875" style="1" bestFit="1" customWidth="1"/>
    <col min="130" max="16384" width="0.85546875" style="1"/>
  </cols>
  <sheetData>
    <row r="1" spans="1:161" s="7" customFormat="1" ht="15.75" x14ac:dyDescent="0.25">
      <c r="A1" s="227" t="s">
        <v>28</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row>
    <row r="3" spans="1:161" s="2" customFormat="1" ht="15" x14ac:dyDescent="0.25">
      <c r="A3" s="231" t="s">
        <v>27</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row>
    <row r="4" spans="1:161" ht="6" customHeight="1" x14ac:dyDescent="0.2"/>
    <row r="5" spans="1:161" s="6" customFormat="1" ht="32.25" customHeight="1" x14ac:dyDescent="0.2">
      <c r="A5" s="6" t="s">
        <v>26</v>
      </c>
      <c r="X5" s="235" t="s">
        <v>128</v>
      </c>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7"/>
    </row>
    <row r="6" spans="1:161" s="6" customFormat="1" ht="6" customHeight="1" x14ac:dyDescent="0.2">
      <c r="X6" s="12"/>
      <c r="Y6" s="12"/>
      <c r="Z6" s="12"/>
      <c r="AA6" s="12"/>
      <c r="AB6" s="12"/>
      <c r="AC6" s="12"/>
      <c r="AD6" s="12"/>
      <c r="AE6" s="12"/>
      <c r="AF6" s="12"/>
      <c r="AG6" s="12"/>
      <c r="AH6" s="12"/>
      <c r="AI6" s="12"/>
      <c r="AJ6" s="12"/>
      <c r="AK6" s="12"/>
      <c r="AL6" s="12"/>
      <c r="AM6" s="12"/>
      <c r="AN6" s="12"/>
      <c r="AO6" s="12"/>
      <c r="AP6" s="13"/>
      <c r="AQ6" s="13"/>
      <c r="AR6" s="13"/>
      <c r="AS6" s="13"/>
      <c r="AT6" s="13"/>
      <c r="AU6" s="13"/>
      <c r="AV6" s="13"/>
      <c r="AW6" s="13"/>
      <c r="AX6" s="13"/>
      <c r="AY6" s="13"/>
      <c r="AZ6" s="26"/>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row>
    <row r="7" spans="1:161" s="6" customFormat="1" ht="14.25" x14ac:dyDescent="0.2">
      <c r="A7" s="238" t="s">
        <v>25</v>
      </c>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2" t="s">
        <v>102</v>
      </c>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4"/>
    </row>
    <row r="8" spans="1:161" ht="9.75" customHeight="1" x14ac:dyDescent="0.2"/>
    <row r="9" spans="1:161" s="2" customFormat="1" ht="15" x14ac:dyDescent="0.25">
      <c r="A9" s="231" t="s">
        <v>24</v>
      </c>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1"/>
      <c r="CY9" s="231"/>
      <c r="CZ9" s="231"/>
      <c r="DA9" s="231"/>
      <c r="DB9" s="231"/>
      <c r="DC9" s="231"/>
      <c r="DD9" s="231"/>
      <c r="DE9" s="231"/>
      <c r="DF9" s="231"/>
      <c r="DG9" s="231"/>
      <c r="DH9" s="231"/>
      <c r="DI9" s="231"/>
      <c r="DJ9" s="231"/>
      <c r="DK9" s="231"/>
      <c r="DL9" s="231"/>
      <c r="DM9" s="231"/>
      <c r="DN9" s="231"/>
      <c r="DO9" s="231"/>
      <c r="DP9" s="231"/>
      <c r="DQ9" s="231"/>
      <c r="DR9" s="231"/>
      <c r="DS9" s="231"/>
      <c r="DT9" s="231"/>
      <c r="DU9" s="231"/>
      <c r="DV9" s="231"/>
      <c r="DW9" s="231"/>
      <c r="DX9" s="231"/>
      <c r="DY9" s="231"/>
      <c r="DZ9" s="231"/>
      <c r="EA9" s="231"/>
      <c r="EB9" s="231"/>
      <c r="EC9" s="231"/>
      <c r="ED9" s="231"/>
      <c r="EE9" s="231"/>
      <c r="EF9" s="231"/>
      <c r="EG9" s="231"/>
      <c r="EH9" s="231"/>
      <c r="EI9" s="231"/>
      <c r="EJ9" s="231"/>
      <c r="EK9" s="231"/>
      <c r="EL9" s="231"/>
      <c r="EM9" s="231"/>
      <c r="EN9" s="231"/>
      <c r="EO9" s="231"/>
      <c r="EP9" s="231"/>
      <c r="EQ9" s="231"/>
      <c r="ER9" s="231"/>
      <c r="ES9" s="231"/>
      <c r="ET9" s="231"/>
      <c r="EU9" s="231"/>
      <c r="EV9" s="231"/>
      <c r="EW9" s="231"/>
      <c r="EX9" s="231"/>
      <c r="EY9" s="231"/>
      <c r="EZ9" s="231"/>
      <c r="FA9" s="231"/>
      <c r="FB9" s="231"/>
      <c r="FC9" s="231"/>
      <c r="FD9" s="231"/>
      <c r="FE9" s="231"/>
    </row>
    <row r="10" spans="1:161" ht="10.5" customHeight="1" x14ac:dyDescent="0.2"/>
    <row r="11" spans="1:161" s="3" customFormat="1" ht="13.5" customHeight="1" x14ac:dyDescent="0.2">
      <c r="A11" s="211" t="s">
        <v>13</v>
      </c>
      <c r="B11" s="212"/>
      <c r="C11" s="212"/>
      <c r="D11" s="212"/>
      <c r="E11" s="212"/>
      <c r="F11" s="213"/>
      <c r="G11" s="211" t="s">
        <v>21</v>
      </c>
      <c r="H11" s="212"/>
      <c r="I11" s="212"/>
      <c r="J11" s="212"/>
      <c r="K11" s="212"/>
      <c r="L11" s="212"/>
      <c r="M11" s="212"/>
      <c r="N11" s="212"/>
      <c r="O11" s="212"/>
      <c r="P11" s="212"/>
      <c r="Q11" s="212"/>
      <c r="R11" s="212"/>
      <c r="S11" s="212"/>
      <c r="T11" s="212"/>
      <c r="U11" s="212"/>
      <c r="V11" s="212"/>
      <c r="W11" s="212"/>
      <c r="X11" s="213"/>
      <c r="Y11" s="211" t="s">
        <v>17</v>
      </c>
      <c r="Z11" s="212"/>
      <c r="AA11" s="212"/>
      <c r="AB11" s="212"/>
      <c r="AC11" s="212"/>
      <c r="AD11" s="212"/>
      <c r="AE11" s="212"/>
      <c r="AF11" s="212"/>
      <c r="AG11" s="212"/>
      <c r="AH11" s="212"/>
      <c r="AI11" s="212"/>
      <c r="AJ11" s="212"/>
      <c r="AK11" s="212"/>
      <c r="AL11" s="212"/>
      <c r="AM11" s="212"/>
      <c r="AN11" s="213"/>
      <c r="AO11" s="228" t="s">
        <v>14</v>
      </c>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30"/>
      <c r="DI11" s="211" t="s">
        <v>247</v>
      </c>
      <c r="DJ11" s="212"/>
      <c r="DK11" s="212"/>
      <c r="DL11" s="212"/>
      <c r="DM11" s="212"/>
      <c r="DN11" s="212"/>
      <c r="DO11" s="212"/>
      <c r="DP11" s="212"/>
      <c r="DQ11" s="212"/>
      <c r="DR11" s="212"/>
      <c r="DS11" s="212"/>
      <c r="DT11" s="212"/>
      <c r="DU11" s="212"/>
      <c r="DV11" s="212"/>
      <c r="DW11" s="212"/>
      <c r="DX11" s="213"/>
      <c r="DY11" s="211" t="s">
        <v>253</v>
      </c>
      <c r="DZ11" s="212"/>
      <c r="EA11" s="212"/>
      <c r="EB11" s="212"/>
      <c r="EC11" s="212"/>
      <c r="ED11" s="212"/>
      <c r="EE11" s="212"/>
      <c r="EF11" s="212"/>
      <c r="EG11" s="212"/>
      <c r="EH11" s="212"/>
      <c r="EI11" s="212"/>
      <c r="EJ11" s="212"/>
      <c r="EK11" s="212"/>
      <c r="EL11" s="212"/>
      <c r="EM11" s="212"/>
      <c r="EN11" s="213"/>
      <c r="EO11" s="211" t="s">
        <v>100</v>
      </c>
      <c r="EP11" s="212"/>
      <c r="EQ11" s="212"/>
      <c r="ER11" s="212"/>
      <c r="ES11" s="212"/>
      <c r="ET11" s="212"/>
      <c r="EU11" s="212"/>
      <c r="EV11" s="212"/>
      <c r="EW11" s="212"/>
      <c r="EX11" s="212"/>
      <c r="EY11" s="212"/>
      <c r="EZ11" s="212"/>
      <c r="FA11" s="212"/>
      <c r="FB11" s="212"/>
      <c r="FC11" s="212"/>
      <c r="FD11" s="212"/>
      <c r="FE11" s="213"/>
    </row>
    <row r="12" spans="1:161" s="3" customFormat="1" ht="13.5" customHeight="1" x14ac:dyDescent="0.2">
      <c r="A12" s="214"/>
      <c r="B12" s="215"/>
      <c r="C12" s="215"/>
      <c r="D12" s="215"/>
      <c r="E12" s="215"/>
      <c r="F12" s="216"/>
      <c r="G12" s="214"/>
      <c r="H12" s="215"/>
      <c r="I12" s="215"/>
      <c r="J12" s="215"/>
      <c r="K12" s="215"/>
      <c r="L12" s="215"/>
      <c r="M12" s="215"/>
      <c r="N12" s="215"/>
      <c r="O12" s="215"/>
      <c r="P12" s="215"/>
      <c r="Q12" s="215"/>
      <c r="R12" s="215"/>
      <c r="S12" s="215"/>
      <c r="T12" s="215"/>
      <c r="U12" s="215"/>
      <c r="V12" s="215"/>
      <c r="W12" s="215"/>
      <c r="X12" s="216"/>
      <c r="Y12" s="214"/>
      <c r="Z12" s="215"/>
      <c r="AA12" s="215"/>
      <c r="AB12" s="215"/>
      <c r="AC12" s="215"/>
      <c r="AD12" s="215"/>
      <c r="AE12" s="215"/>
      <c r="AF12" s="215"/>
      <c r="AG12" s="215"/>
      <c r="AH12" s="215"/>
      <c r="AI12" s="215"/>
      <c r="AJ12" s="215"/>
      <c r="AK12" s="215"/>
      <c r="AL12" s="215"/>
      <c r="AM12" s="215"/>
      <c r="AN12" s="216"/>
      <c r="AO12" s="211" t="s">
        <v>16</v>
      </c>
      <c r="AP12" s="212"/>
      <c r="AQ12" s="212"/>
      <c r="AR12" s="212"/>
      <c r="AS12" s="212"/>
      <c r="AT12" s="212"/>
      <c r="AU12" s="212"/>
      <c r="AV12" s="212"/>
      <c r="AW12" s="212"/>
      <c r="AX12" s="212"/>
      <c r="AY12" s="212"/>
      <c r="AZ12" s="212"/>
      <c r="BA12" s="212"/>
      <c r="BB12" s="212"/>
      <c r="BC12" s="212"/>
      <c r="BD12" s="212"/>
      <c r="BE12" s="213"/>
      <c r="BF12" s="228" t="s">
        <v>15</v>
      </c>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30"/>
      <c r="DI12" s="214"/>
      <c r="DJ12" s="215"/>
      <c r="DK12" s="215"/>
      <c r="DL12" s="215"/>
      <c r="DM12" s="215"/>
      <c r="DN12" s="215"/>
      <c r="DO12" s="215"/>
      <c r="DP12" s="215"/>
      <c r="DQ12" s="215"/>
      <c r="DR12" s="215"/>
      <c r="DS12" s="215"/>
      <c r="DT12" s="215"/>
      <c r="DU12" s="215"/>
      <c r="DV12" s="215"/>
      <c r="DW12" s="215"/>
      <c r="DX12" s="216"/>
      <c r="DY12" s="214"/>
      <c r="DZ12" s="215"/>
      <c r="EA12" s="215"/>
      <c r="EB12" s="215"/>
      <c r="EC12" s="215"/>
      <c r="ED12" s="215"/>
      <c r="EE12" s="215"/>
      <c r="EF12" s="215"/>
      <c r="EG12" s="215"/>
      <c r="EH12" s="215"/>
      <c r="EI12" s="215"/>
      <c r="EJ12" s="215"/>
      <c r="EK12" s="215"/>
      <c r="EL12" s="215"/>
      <c r="EM12" s="215"/>
      <c r="EN12" s="216"/>
      <c r="EO12" s="214"/>
      <c r="EP12" s="215"/>
      <c r="EQ12" s="215"/>
      <c r="ER12" s="215"/>
      <c r="ES12" s="215"/>
      <c r="ET12" s="215"/>
      <c r="EU12" s="215"/>
      <c r="EV12" s="215"/>
      <c r="EW12" s="215"/>
      <c r="EX12" s="215"/>
      <c r="EY12" s="215"/>
      <c r="EZ12" s="215"/>
      <c r="FA12" s="215"/>
      <c r="FB12" s="215"/>
      <c r="FC12" s="215"/>
      <c r="FD12" s="215"/>
      <c r="FE12" s="216"/>
    </row>
    <row r="13" spans="1:161" s="3" customFormat="1" ht="39.75" customHeight="1" x14ac:dyDescent="0.2">
      <c r="A13" s="217"/>
      <c r="B13" s="218"/>
      <c r="C13" s="218"/>
      <c r="D13" s="218"/>
      <c r="E13" s="218"/>
      <c r="F13" s="219"/>
      <c r="G13" s="217"/>
      <c r="H13" s="218"/>
      <c r="I13" s="218"/>
      <c r="J13" s="218"/>
      <c r="K13" s="218"/>
      <c r="L13" s="218"/>
      <c r="M13" s="218"/>
      <c r="N13" s="218"/>
      <c r="O13" s="218"/>
      <c r="P13" s="218"/>
      <c r="Q13" s="218"/>
      <c r="R13" s="218"/>
      <c r="S13" s="218"/>
      <c r="T13" s="218"/>
      <c r="U13" s="218"/>
      <c r="V13" s="218"/>
      <c r="W13" s="218"/>
      <c r="X13" s="219"/>
      <c r="Y13" s="217"/>
      <c r="Z13" s="218"/>
      <c r="AA13" s="218"/>
      <c r="AB13" s="218"/>
      <c r="AC13" s="218"/>
      <c r="AD13" s="218"/>
      <c r="AE13" s="218"/>
      <c r="AF13" s="218"/>
      <c r="AG13" s="218"/>
      <c r="AH13" s="218"/>
      <c r="AI13" s="218"/>
      <c r="AJ13" s="218"/>
      <c r="AK13" s="218"/>
      <c r="AL13" s="218"/>
      <c r="AM13" s="218"/>
      <c r="AN13" s="219"/>
      <c r="AO13" s="217"/>
      <c r="AP13" s="218"/>
      <c r="AQ13" s="218"/>
      <c r="AR13" s="218"/>
      <c r="AS13" s="218"/>
      <c r="AT13" s="218"/>
      <c r="AU13" s="218"/>
      <c r="AV13" s="218"/>
      <c r="AW13" s="218"/>
      <c r="AX13" s="218"/>
      <c r="AY13" s="218"/>
      <c r="AZ13" s="218"/>
      <c r="BA13" s="218"/>
      <c r="BB13" s="218"/>
      <c r="BC13" s="218"/>
      <c r="BD13" s="218"/>
      <c r="BE13" s="219"/>
      <c r="BF13" s="220" t="s">
        <v>18</v>
      </c>
      <c r="BG13" s="220"/>
      <c r="BH13" s="220"/>
      <c r="BI13" s="220"/>
      <c r="BJ13" s="220"/>
      <c r="BK13" s="220"/>
      <c r="BL13" s="220"/>
      <c r="BM13" s="220"/>
      <c r="BN13" s="220"/>
      <c r="BO13" s="220"/>
      <c r="BP13" s="220"/>
      <c r="BQ13" s="220"/>
      <c r="BR13" s="220"/>
      <c r="BS13" s="220"/>
      <c r="BT13" s="220"/>
      <c r="BU13" s="220"/>
      <c r="BV13" s="220"/>
      <c r="BW13" s="220"/>
      <c r="BX13" s="220" t="s">
        <v>19</v>
      </c>
      <c r="BY13" s="220"/>
      <c r="BZ13" s="220"/>
      <c r="CA13" s="220"/>
      <c r="CB13" s="220"/>
      <c r="CC13" s="220"/>
      <c r="CD13" s="220"/>
      <c r="CE13" s="220"/>
      <c r="CF13" s="220"/>
      <c r="CG13" s="220"/>
      <c r="CH13" s="220"/>
      <c r="CI13" s="220"/>
      <c r="CJ13" s="220"/>
      <c r="CK13" s="220"/>
      <c r="CL13" s="220"/>
      <c r="CM13" s="220"/>
      <c r="CN13" s="220"/>
      <c r="CO13" s="220"/>
      <c r="CP13" s="220"/>
      <c r="CQ13" s="220" t="s">
        <v>20</v>
      </c>
      <c r="CR13" s="220"/>
      <c r="CS13" s="220"/>
      <c r="CT13" s="220"/>
      <c r="CU13" s="220"/>
      <c r="CV13" s="220"/>
      <c r="CW13" s="220"/>
      <c r="CX13" s="220"/>
      <c r="CY13" s="220"/>
      <c r="CZ13" s="220"/>
      <c r="DA13" s="220"/>
      <c r="DB13" s="220"/>
      <c r="DC13" s="220"/>
      <c r="DD13" s="220"/>
      <c r="DE13" s="220"/>
      <c r="DF13" s="220"/>
      <c r="DG13" s="220"/>
      <c r="DH13" s="220"/>
      <c r="DI13" s="217"/>
      <c r="DJ13" s="218"/>
      <c r="DK13" s="218"/>
      <c r="DL13" s="218"/>
      <c r="DM13" s="218"/>
      <c r="DN13" s="218"/>
      <c r="DO13" s="218"/>
      <c r="DP13" s="218"/>
      <c r="DQ13" s="218"/>
      <c r="DR13" s="218"/>
      <c r="DS13" s="218"/>
      <c r="DT13" s="218"/>
      <c r="DU13" s="218"/>
      <c r="DV13" s="218"/>
      <c r="DW13" s="218"/>
      <c r="DX13" s="219"/>
      <c r="DY13" s="217"/>
      <c r="DZ13" s="218"/>
      <c r="EA13" s="218"/>
      <c r="EB13" s="218"/>
      <c r="EC13" s="218"/>
      <c r="ED13" s="218"/>
      <c r="EE13" s="218"/>
      <c r="EF13" s="218"/>
      <c r="EG13" s="218"/>
      <c r="EH13" s="218"/>
      <c r="EI13" s="218"/>
      <c r="EJ13" s="218"/>
      <c r="EK13" s="218"/>
      <c r="EL13" s="218"/>
      <c r="EM13" s="218"/>
      <c r="EN13" s="219"/>
      <c r="EO13" s="217"/>
      <c r="EP13" s="218"/>
      <c r="EQ13" s="218"/>
      <c r="ER13" s="218"/>
      <c r="ES13" s="218"/>
      <c r="ET13" s="218"/>
      <c r="EU13" s="218"/>
      <c r="EV13" s="218"/>
      <c r="EW13" s="218"/>
      <c r="EX13" s="218"/>
      <c r="EY13" s="218"/>
      <c r="EZ13" s="218"/>
      <c r="FA13" s="218"/>
      <c r="FB13" s="218"/>
      <c r="FC13" s="218"/>
      <c r="FD13" s="218"/>
      <c r="FE13" s="219"/>
    </row>
    <row r="14" spans="1:161" s="4" customFormat="1" x14ac:dyDescent="0.2">
      <c r="A14" s="221">
        <v>1</v>
      </c>
      <c r="B14" s="221"/>
      <c r="C14" s="221"/>
      <c r="D14" s="221"/>
      <c r="E14" s="221"/>
      <c r="F14" s="221"/>
      <c r="G14" s="221">
        <v>2</v>
      </c>
      <c r="H14" s="221"/>
      <c r="I14" s="221"/>
      <c r="J14" s="221"/>
      <c r="K14" s="221"/>
      <c r="L14" s="221"/>
      <c r="M14" s="221"/>
      <c r="N14" s="221"/>
      <c r="O14" s="221"/>
      <c r="P14" s="221"/>
      <c r="Q14" s="221"/>
      <c r="R14" s="221"/>
      <c r="S14" s="221"/>
      <c r="T14" s="221"/>
      <c r="U14" s="221"/>
      <c r="V14" s="221"/>
      <c r="W14" s="221"/>
      <c r="X14" s="221"/>
      <c r="Y14" s="221">
        <v>3</v>
      </c>
      <c r="Z14" s="221"/>
      <c r="AA14" s="221"/>
      <c r="AB14" s="221"/>
      <c r="AC14" s="221"/>
      <c r="AD14" s="221"/>
      <c r="AE14" s="221"/>
      <c r="AF14" s="221"/>
      <c r="AG14" s="221"/>
      <c r="AH14" s="221"/>
      <c r="AI14" s="221"/>
      <c r="AJ14" s="221"/>
      <c r="AK14" s="221"/>
      <c r="AL14" s="221"/>
      <c r="AM14" s="221"/>
      <c r="AN14" s="221"/>
      <c r="AO14" s="221">
        <v>4</v>
      </c>
      <c r="AP14" s="221"/>
      <c r="AQ14" s="221"/>
      <c r="AR14" s="221"/>
      <c r="AS14" s="221"/>
      <c r="AT14" s="221"/>
      <c r="AU14" s="221"/>
      <c r="AV14" s="221"/>
      <c r="AW14" s="221"/>
      <c r="AX14" s="221"/>
      <c r="AY14" s="221"/>
      <c r="AZ14" s="221"/>
      <c r="BA14" s="221"/>
      <c r="BB14" s="221"/>
      <c r="BC14" s="221"/>
      <c r="BD14" s="221"/>
      <c r="BE14" s="221"/>
      <c r="BF14" s="221">
        <v>5</v>
      </c>
      <c r="BG14" s="221"/>
      <c r="BH14" s="221"/>
      <c r="BI14" s="221"/>
      <c r="BJ14" s="221"/>
      <c r="BK14" s="221"/>
      <c r="BL14" s="221"/>
      <c r="BM14" s="221"/>
      <c r="BN14" s="221"/>
      <c r="BO14" s="221"/>
      <c r="BP14" s="221"/>
      <c r="BQ14" s="221"/>
      <c r="BR14" s="221"/>
      <c r="BS14" s="221"/>
      <c r="BT14" s="221"/>
      <c r="BU14" s="221"/>
      <c r="BV14" s="221"/>
      <c r="BW14" s="221"/>
      <c r="BX14" s="221">
        <v>6</v>
      </c>
      <c r="BY14" s="221"/>
      <c r="BZ14" s="221"/>
      <c r="CA14" s="221"/>
      <c r="CB14" s="221"/>
      <c r="CC14" s="221"/>
      <c r="CD14" s="221"/>
      <c r="CE14" s="221"/>
      <c r="CF14" s="221"/>
      <c r="CG14" s="221"/>
      <c r="CH14" s="221"/>
      <c r="CI14" s="221"/>
      <c r="CJ14" s="221"/>
      <c r="CK14" s="221"/>
      <c r="CL14" s="221"/>
      <c r="CM14" s="221"/>
      <c r="CN14" s="221"/>
      <c r="CO14" s="221"/>
      <c r="CP14" s="221"/>
      <c r="CQ14" s="221">
        <v>7</v>
      </c>
      <c r="CR14" s="221"/>
      <c r="CS14" s="221"/>
      <c r="CT14" s="221"/>
      <c r="CU14" s="221"/>
      <c r="CV14" s="221"/>
      <c r="CW14" s="221"/>
      <c r="CX14" s="221"/>
      <c r="CY14" s="221"/>
      <c r="CZ14" s="221"/>
      <c r="DA14" s="221"/>
      <c r="DB14" s="221"/>
      <c r="DC14" s="221"/>
      <c r="DD14" s="221"/>
      <c r="DE14" s="221"/>
      <c r="DF14" s="221"/>
      <c r="DG14" s="221"/>
      <c r="DH14" s="221"/>
      <c r="DI14" s="221">
        <v>8</v>
      </c>
      <c r="DJ14" s="221"/>
      <c r="DK14" s="221"/>
      <c r="DL14" s="221"/>
      <c r="DM14" s="221"/>
      <c r="DN14" s="221"/>
      <c r="DO14" s="221"/>
      <c r="DP14" s="221"/>
      <c r="DQ14" s="221"/>
      <c r="DR14" s="221"/>
      <c r="DS14" s="221"/>
      <c r="DT14" s="221"/>
      <c r="DU14" s="221"/>
      <c r="DV14" s="221"/>
      <c r="DW14" s="221"/>
      <c r="DX14" s="221"/>
      <c r="DY14" s="221">
        <v>9</v>
      </c>
      <c r="DZ14" s="221"/>
      <c r="EA14" s="221"/>
      <c r="EB14" s="221"/>
      <c r="EC14" s="221"/>
      <c r="ED14" s="221"/>
      <c r="EE14" s="221"/>
      <c r="EF14" s="221"/>
      <c r="EG14" s="221"/>
      <c r="EH14" s="221"/>
      <c r="EI14" s="221"/>
      <c r="EJ14" s="221"/>
      <c r="EK14" s="221"/>
      <c r="EL14" s="221"/>
      <c r="EM14" s="221"/>
      <c r="EN14" s="221"/>
      <c r="EO14" s="221">
        <v>10</v>
      </c>
      <c r="EP14" s="221"/>
      <c r="EQ14" s="221"/>
      <c r="ER14" s="221"/>
      <c r="ES14" s="221"/>
      <c r="ET14" s="221"/>
      <c r="EU14" s="221"/>
      <c r="EV14" s="221"/>
      <c r="EW14" s="221"/>
      <c r="EX14" s="221"/>
      <c r="EY14" s="221"/>
      <c r="EZ14" s="221"/>
      <c r="FA14" s="221"/>
      <c r="FB14" s="221"/>
      <c r="FC14" s="221"/>
      <c r="FD14" s="221"/>
      <c r="FE14" s="221"/>
    </row>
    <row r="15" spans="1:161" s="5" customFormat="1" ht="38.25" customHeight="1" x14ac:dyDescent="0.2">
      <c r="A15" s="376" t="s">
        <v>42</v>
      </c>
      <c r="B15" s="416"/>
      <c r="C15" s="416"/>
      <c r="D15" s="416"/>
      <c r="E15" s="416"/>
      <c r="F15" s="417"/>
      <c r="G15" s="418" t="s">
        <v>239</v>
      </c>
      <c r="H15" s="419"/>
      <c r="I15" s="419"/>
      <c r="J15" s="419"/>
      <c r="K15" s="419"/>
      <c r="L15" s="419"/>
      <c r="M15" s="419"/>
      <c r="N15" s="419"/>
      <c r="O15" s="419"/>
      <c r="P15" s="419"/>
      <c r="Q15" s="419"/>
      <c r="R15" s="419"/>
      <c r="S15" s="419"/>
      <c r="T15" s="419"/>
      <c r="U15" s="419"/>
      <c r="V15" s="419"/>
      <c r="W15" s="419"/>
      <c r="X15" s="420"/>
      <c r="Y15" s="421">
        <v>0.25</v>
      </c>
      <c r="Z15" s="416"/>
      <c r="AA15" s="416"/>
      <c r="AB15" s="416"/>
      <c r="AC15" s="416"/>
      <c r="AD15" s="416"/>
      <c r="AE15" s="416"/>
      <c r="AF15" s="416"/>
      <c r="AG15" s="416"/>
      <c r="AH15" s="416"/>
      <c r="AI15" s="416"/>
      <c r="AJ15" s="416"/>
      <c r="AK15" s="416"/>
      <c r="AL15" s="416"/>
      <c r="AM15" s="416"/>
      <c r="AN15" s="417"/>
      <c r="AO15" s="422">
        <f>BF15+BX15+CQ15</f>
        <v>0</v>
      </c>
      <c r="AP15" s="423"/>
      <c r="AQ15" s="423"/>
      <c r="AR15" s="423"/>
      <c r="AS15" s="423"/>
      <c r="AT15" s="423"/>
      <c r="AU15" s="423"/>
      <c r="AV15" s="423"/>
      <c r="AW15" s="423"/>
      <c r="AX15" s="423"/>
      <c r="AY15" s="423"/>
      <c r="AZ15" s="423"/>
      <c r="BA15" s="423"/>
      <c r="BB15" s="423"/>
      <c r="BC15" s="423"/>
      <c r="BD15" s="423"/>
      <c r="BE15" s="424"/>
      <c r="BF15" s="297"/>
      <c r="BG15" s="416"/>
      <c r="BH15" s="416"/>
      <c r="BI15" s="416"/>
      <c r="BJ15" s="416"/>
      <c r="BK15" s="416"/>
      <c r="BL15" s="416"/>
      <c r="BM15" s="416"/>
      <c r="BN15" s="416"/>
      <c r="BO15" s="416"/>
      <c r="BP15" s="416"/>
      <c r="BQ15" s="416"/>
      <c r="BR15" s="416"/>
      <c r="BS15" s="416"/>
      <c r="BT15" s="416"/>
      <c r="BU15" s="416"/>
      <c r="BV15" s="416"/>
      <c r="BW15" s="417"/>
      <c r="BX15" s="297"/>
      <c r="BY15" s="416"/>
      <c r="BZ15" s="416"/>
      <c r="CA15" s="416"/>
      <c r="CB15" s="416"/>
      <c r="CC15" s="416"/>
      <c r="CD15" s="416"/>
      <c r="CE15" s="416"/>
      <c r="CF15" s="416"/>
      <c r="CG15" s="416"/>
      <c r="CH15" s="416"/>
      <c r="CI15" s="416"/>
      <c r="CJ15" s="416"/>
      <c r="CK15" s="416"/>
      <c r="CL15" s="416"/>
      <c r="CM15" s="416"/>
      <c r="CN15" s="416"/>
      <c r="CO15" s="416"/>
      <c r="CP15" s="417"/>
      <c r="CQ15" s="297"/>
      <c r="CR15" s="416"/>
      <c r="CS15" s="416"/>
      <c r="CT15" s="416"/>
      <c r="CU15" s="416"/>
      <c r="CV15" s="416"/>
      <c r="CW15" s="416"/>
      <c r="CX15" s="416"/>
      <c r="CY15" s="416"/>
      <c r="CZ15" s="416"/>
      <c r="DA15" s="416"/>
      <c r="DB15" s="416"/>
      <c r="DC15" s="416"/>
      <c r="DD15" s="416"/>
      <c r="DE15" s="416"/>
      <c r="DF15" s="416"/>
      <c r="DG15" s="416"/>
      <c r="DH15" s="417"/>
      <c r="DI15" s="428"/>
      <c r="DJ15" s="429"/>
      <c r="DK15" s="429"/>
      <c r="DL15" s="429"/>
      <c r="DM15" s="429"/>
      <c r="DN15" s="429"/>
      <c r="DO15" s="429"/>
      <c r="DP15" s="429"/>
      <c r="DQ15" s="429"/>
      <c r="DR15" s="429"/>
      <c r="DS15" s="429"/>
      <c r="DT15" s="429"/>
      <c r="DU15" s="429"/>
      <c r="DV15" s="429"/>
      <c r="DW15" s="429"/>
      <c r="DX15" s="430"/>
      <c r="DY15" s="428"/>
      <c r="DZ15" s="429"/>
      <c r="EA15" s="429"/>
      <c r="EB15" s="429"/>
      <c r="EC15" s="429"/>
      <c r="ED15" s="429"/>
      <c r="EE15" s="429"/>
      <c r="EF15" s="429"/>
      <c r="EG15" s="429"/>
      <c r="EH15" s="429"/>
      <c r="EI15" s="429"/>
      <c r="EJ15" s="429"/>
      <c r="EK15" s="429"/>
      <c r="EL15" s="429"/>
      <c r="EM15" s="429"/>
      <c r="EN15" s="430"/>
      <c r="EO15" s="280">
        <v>51542.9</v>
      </c>
      <c r="EP15" s="280"/>
      <c r="EQ15" s="280"/>
      <c r="ER15" s="280"/>
      <c r="ES15" s="280"/>
      <c r="ET15" s="280"/>
      <c r="EU15" s="280"/>
      <c r="EV15" s="280"/>
      <c r="EW15" s="280"/>
      <c r="EX15" s="280"/>
      <c r="EY15" s="280"/>
      <c r="EZ15" s="280"/>
      <c r="FA15" s="280"/>
      <c r="FB15" s="280"/>
      <c r="FC15" s="280"/>
      <c r="FD15" s="280"/>
      <c r="FE15" s="280"/>
    </row>
    <row r="16" spans="1:161" s="5" customFormat="1" ht="25.5" customHeight="1" x14ac:dyDescent="0.2">
      <c r="A16" s="310"/>
      <c r="B16" s="310"/>
      <c r="C16" s="310"/>
      <c r="D16" s="310"/>
      <c r="E16" s="310"/>
      <c r="F16" s="310"/>
      <c r="G16" s="425" t="s">
        <v>772</v>
      </c>
      <c r="H16" s="425"/>
      <c r="I16" s="425"/>
      <c r="J16" s="425"/>
      <c r="K16" s="425"/>
      <c r="L16" s="425"/>
      <c r="M16" s="425"/>
      <c r="N16" s="425"/>
      <c r="O16" s="425"/>
      <c r="P16" s="425"/>
      <c r="Q16" s="425"/>
      <c r="R16" s="425"/>
      <c r="S16" s="425"/>
      <c r="T16" s="425"/>
      <c r="U16" s="425"/>
      <c r="V16" s="425"/>
      <c r="W16" s="425"/>
      <c r="X16" s="425"/>
      <c r="Y16" s="421"/>
      <c r="Z16" s="426"/>
      <c r="AA16" s="426"/>
      <c r="AB16" s="426"/>
      <c r="AC16" s="426"/>
      <c r="AD16" s="426"/>
      <c r="AE16" s="426"/>
      <c r="AF16" s="426"/>
      <c r="AG16" s="426"/>
      <c r="AH16" s="426"/>
      <c r="AI16" s="426"/>
      <c r="AJ16" s="426"/>
      <c r="AK16" s="426"/>
      <c r="AL16" s="426"/>
      <c r="AM16" s="426"/>
      <c r="AN16" s="427"/>
      <c r="AO16" s="422">
        <f>BF16+BX16+CQ16</f>
        <v>0</v>
      </c>
      <c r="AP16" s="423"/>
      <c r="AQ16" s="423"/>
      <c r="AR16" s="423"/>
      <c r="AS16" s="423"/>
      <c r="AT16" s="423"/>
      <c r="AU16" s="423"/>
      <c r="AV16" s="423"/>
      <c r="AW16" s="423"/>
      <c r="AX16" s="423"/>
      <c r="AY16" s="423"/>
      <c r="AZ16" s="423"/>
      <c r="BA16" s="423"/>
      <c r="BB16" s="423"/>
      <c r="BC16" s="423"/>
      <c r="BD16" s="423"/>
      <c r="BE16" s="424"/>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303"/>
      <c r="DG16" s="303"/>
      <c r="DH16" s="303"/>
      <c r="DI16" s="428"/>
      <c r="DJ16" s="429"/>
      <c r="DK16" s="429"/>
      <c r="DL16" s="429"/>
      <c r="DM16" s="429"/>
      <c r="DN16" s="429"/>
      <c r="DO16" s="429"/>
      <c r="DP16" s="429"/>
      <c r="DQ16" s="429"/>
      <c r="DR16" s="429"/>
      <c r="DS16" s="429"/>
      <c r="DT16" s="429"/>
      <c r="DU16" s="429"/>
      <c r="DV16" s="429"/>
      <c r="DW16" s="429"/>
      <c r="DX16" s="430"/>
      <c r="DY16" s="428"/>
      <c r="DZ16" s="429"/>
      <c r="EA16" s="429"/>
      <c r="EB16" s="429"/>
      <c r="EC16" s="429"/>
      <c r="ED16" s="429"/>
      <c r="EE16" s="429"/>
      <c r="EF16" s="429"/>
      <c r="EG16" s="429"/>
      <c r="EH16" s="429"/>
      <c r="EI16" s="429"/>
      <c r="EJ16" s="429"/>
      <c r="EK16" s="429"/>
      <c r="EL16" s="429"/>
      <c r="EM16" s="429"/>
      <c r="EN16" s="430"/>
      <c r="EO16" s="280">
        <f t="shared" ref="EO16" si="0">(AO16*12)+(DI16*12)+DY16</f>
        <v>0</v>
      </c>
      <c r="EP16" s="280"/>
      <c r="EQ16" s="280"/>
      <c r="ER16" s="280"/>
      <c r="ES16" s="280"/>
      <c r="ET16" s="280"/>
      <c r="EU16" s="280"/>
      <c r="EV16" s="280"/>
      <c r="EW16" s="280"/>
      <c r="EX16" s="280"/>
      <c r="EY16" s="280"/>
      <c r="EZ16" s="280"/>
      <c r="FA16" s="280"/>
      <c r="FB16" s="280"/>
      <c r="FC16" s="280"/>
      <c r="FD16" s="280"/>
      <c r="FE16" s="280"/>
    </row>
    <row r="17" spans="1:161" s="5" customFormat="1" ht="24.75" customHeight="1" x14ac:dyDescent="0.2">
      <c r="A17" s="310"/>
      <c r="B17" s="431"/>
      <c r="C17" s="431"/>
      <c r="D17" s="431"/>
      <c r="E17" s="431"/>
      <c r="F17" s="431"/>
      <c r="G17" s="432"/>
      <c r="H17" s="419"/>
      <c r="I17" s="419"/>
      <c r="J17" s="419"/>
      <c r="K17" s="419"/>
      <c r="L17" s="419"/>
      <c r="M17" s="419"/>
      <c r="N17" s="419"/>
      <c r="O17" s="419"/>
      <c r="P17" s="419"/>
      <c r="Q17" s="419"/>
      <c r="R17" s="419"/>
      <c r="S17" s="419"/>
      <c r="T17" s="419"/>
      <c r="U17" s="419"/>
      <c r="V17" s="419"/>
      <c r="W17" s="419"/>
      <c r="X17" s="420"/>
      <c r="Y17" s="421"/>
      <c r="Z17" s="416"/>
      <c r="AA17" s="416"/>
      <c r="AB17" s="416"/>
      <c r="AC17" s="416"/>
      <c r="AD17" s="416"/>
      <c r="AE17" s="416"/>
      <c r="AF17" s="416"/>
      <c r="AG17" s="416"/>
      <c r="AH17" s="416"/>
      <c r="AI17" s="416"/>
      <c r="AJ17" s="416"/>
      <c r="AK17" s="416"/>
      <c r="AL17" s="416"/>
      <c r="AM17" s="416"/>
      <c r="AN17" s="417"/>
      <c r="AO17" s="422">
        <f>BF17+BX17+CQ17</f>
        <v>0</v>
      </c>
      <c r="AP17" s="423"/>
      <c r="AQ17" s="423"/>
      <c r="AR17" s="423"/>
      <c r="AS17" s="423"/>
      <c r="AT17" s="423"/>
      <c r="AU17" s="423"/>
      <c r="AV17" s="423"/>
      <c r="AW17" s="423"/>
      <c r="AX17" s="423"/>
      <c r="AY17" s="423"/>
      <c r="AZ17" s="423"/>
      <c r="BA17" s="423"/>
      <c r="BB17" s="423"/>
      <c r="BC17" s="423"/>
      <c r="BD17" s="423"/>
      <c r="BE17" s="424"/>
      <c r="BF17" s="297"/>
      <c r="BG17" s="416"/>
      <c r="BH17" s="416"/>
      <c r="BI17" s="416"/>
      <c r="BJ17" s="416"/>
      <c r="BK17" s="416"/>
      <c r="BL17" s="416"/>
      <c r="BM17" s="416"/>
      <c r="BN17" s="416"/>
      <c r="BO17" s="416"/>
      <c r="BP17" s="416"/>
      <c r="BQ17" s="416"/>
      <c r="BR17" s="416"/>
      <c r="BS17" s="416"/>
      <c r="BT17" s="416"/>
      <c r="BU17" s="416"/>
      <c r="BV17" s="416"/>
      <c r="BW17" s="417"/>
      <c r="BX17" s="297"/>
      <c r="BY17" s="416"/>
      <c r="BZ17" s="416"/>
      <c r="CA17" s="416"/>
      <c r="CB17" s="416"/>
      <c r="CC17" s="416"/>
      <c r="CD17" s="416"/>
      <c r="CE17" s="416"/>
      <c r="CF17" s="416"/>
      <c r="CG17" s="416"/>
      <c r="CH17" s="416"/>
      <c r="CI17" s="416"/>
      <c r="CJ17" s="416"/>
      <c r="CK17" s="416"/>
      <c r="CL17" s="416"/>
      <c r="CM17" s="416"/>
      <c r="CN17" s="416"/>
      <c r="CO17" s="416"/>
      <c r="CP17" s="417"/>
      <c r="CQ17" s="297"/>
      <c r="CR17" s="416"/>
      <c r="CS17" s="416"/>
      <c r="CT17" s="416"/>
      <c r="CU17" s="416"/>
      <c r="CV17" s="416"/>
      <c r="CW17" s="416"/>
      <c r="CX17" s="416"/>
      <c r="CY17" s="416"/>
      <c r="CZ17" s="416"/>
      <c r="DA17" s="416"/>
      <c r="DB17" s="416"/>
      <c r="DC17" s="416"/>
      <c r="DD17" s="416"/>
      <c r="DE17" s="416"/>
      <c r="DF17" s="416"/>
      <c r="DG17" s="416"/>
      <c r="DH17" s="417"/>
      <c r="DI17" s="428"/>
      <c r="DJ17" s="429"/>
      <c r="DK17" s="429"/>
      <c r="DL17" s="429"/>
      <c r="DM17" s="429"/>
      <c r="DN17" s="429"/>
      <c r="DO17" s="429"/>
      <c r="DP17" s="429"/>
      <c r="DQ17" s="429"/>
      <c r="DR17" s="429"/>
      <c r="DS17" s="429"/>
      <c r="DT17" s="429"/>
      <c r="DU17" s="429"/>
      <c r="DV17" s="429"/>
      <c r="DW17" s="429"/>
      <c r="DX17" s="430"/>
      <c r="DY17" s="428"/>
      <c r="DZ17" s="429"/>
      <c r="EA17" s="429"/>
      <c r="EB17" s="429"/>
      <c r="EC17" s="429"/>
      <c r="ED17" s="429"/>
      <c r="EE17" s="429"/>
      <c r="EF17" s="429"/>
      <c r="EG17" s="429"/>
      <c r="EH17" s="429"/>
      <c r="EI17" s="429"/>
      <c r="EJ17" s="429"/>
      <c r="EK17" s="429"/>
      <c r="EL17" s="429"/>
      <c r="EM17" s="429"/>
      <c r="EN17" s="430"/>
      <c r="EO17" s="280">
        <f>(AO17*12)+(DI17*12)+DY17</f>
        <v>0</v>
      </c>
      <c r="EP17" s="280"/>
      <c r="EQ17" s="280"/>
      <c r="ER17" s="280"/>
      <c r="ES17" s="280"/>
      <c r="ET17" s="280"/>
      <c r="EU17" s="280"/>
      <c r="EV17" s="280"/>
      <c r="EW17" s="280"/>
      <c r="EX17" s="280"/>
      <c r="EY17" s="280"/>
      <c r="EZ17" s="280"/>
      <c r="FA17" s="280"/>
      <c r="FB17" s="280"/>
      <c r="FC17" s="280"/>
      <c r="FD17" s="280"/>
      <c r="FE17" s="280"/>
    </row>
    <row r="18" spans="1:161" s="5" customFormat="1" ht="15" customHeight="1" x14ac:dyDescent="0.2">
      <c r="A18" s="376"/>
      <c r="B18" s="416"/>
      <c r="C18" s="416"/>
      <c r="D18" s="416"/>
      <c r="E18" s="416"/>
      <c r="F18" s="416"/>
      <c r="G18" s="432"/>
      <c r="H18" s="419"/>
      <c r="I18" s="419"/>
      <c r="J18" s="419"/>
      <c r="K18" s="419"/>
      <c r="L18" s="419"/>
      <c r="M18" s="419"/>
      <c r="N18" s="419"/>
      <c r="O18" s="419"/>
      <c r="P18" s="419"/>
      <c r="Q18" s="419"/>
      <c r="R18" s="419"/>
      <c r="S18" s="419"/>
      <c r="T18" s="419"/>
      <c r="U18" s="419"/>
      <c r="V18" s="419"/>
      <c r="W18" s="419"/>
      <c r="X18" s="420"/>
      <c r="Y18" s="421"/>
      <c r="Z18" s="416"/>
      <c r="AA18" s="416"/>
      <c r="AB18" s="416"/>
      <c r="AC18" s="416"/>
      <c r="AD18" s="416"/>
      <c r="AE18" s="416"/>
      <c r="AF18" s="416"/>
      <c r="AG18" s="416"/>
      <c r="AH18" s="416"/>
      <c r="AI18" s="416"/>
      <c r="AJ18" s="416"/>
      <c r="AK18" s="416"/>
      <c r="AL18" s="416"/>
      <c r="AM18" s="416"/>
      <c r="AN18" s="417"/>
      <c r="AO18" s="422">
        <f>BF18+BX18+CQ18</f>
        <v>0</v>
      </c>
      <c r="AP18" s="423"/>
      <c r="AQ18" s="423"/>
      <c r="AR18" s="423"/>
      <c r="AS18" s="423"/>
      <c r="AT18" s="423"/>
      <c r="AU18" s="423"/>
      <c r="AV18" s="423"/>
      <c r="AW18" s="423"/>
      <c r="AX18" s="423"/>
      <c r="AY18" s="423"/>
      <c r="AZ18" s="423"/>
      <c r="BA18" s="423"/>
      <c r="BB18" s="423"/>
      <c r="BC18" s="423"/>
      <c r="BD18" s="423"/>
      <c r="BE18" s="424"/>
      <c r="BF18" s="297"/>
      <c r="BG18" s="416"/>
      <c r="BH18" s="416"/>
      <c r="BI18" s="416"/>
      <c r="BJ18" s="416"/>
      <c r="BK18" s="416"/>
      <c r="BL18" s="416"/>
      <c r="BM18" s="416"/>
      <c r="BN18" s="416"/>
      <c r="BO18" s="416"/>
      <c r="BP18" s="416"/>
      <c r="BQ18" s="416"/>
      <c r="BR18" s="416"/>
      <c r="BS18" s="416"/>
      <c r="BT18" s="416"/>
      <c r="BU18" s="416"/>
      <c r="BV18" s="416"/>
      <c r="BW18" s="417"/>
      <c r="BX18" s="297"/>
      <c r="BY18" s="416"/>
      <c r="BZ18" s="416"/>
      <c r="CA18" s="416"/>
      <c r="CB18" s="416"/>
      <c r="CC18" s="416"/>
      <c r="CD18" s="416"/>
      <c r="CE18" s="416"/>
      <c r="CF18" s="416"/>
      <c r="CG18" s="416"/>
      <c r="CH18" s="416"/>
      <c r="CI18" s="416"/>
      <c r="CJ18" s="416"/>
      <c r="CK18" s="416"/>
      <c r="CL18" s="416"/>
      <c r="CM18" s="416"/>
      <c r="CN18" s="416"/>
      <c r="CO18" s="416"/>
      <c r="CP18" s="417"/>
      <c r="CQ18" s="297"/>
      <c r="CR18" s="416"/>
      <c r="CS18" s="416"/>
      <c r="CT18" s="416"/>
      <c r="CU18" s="416"/>
      <c r="CV18" s="416"/>
      <c r="CW18" s="416"/>
      <c r="CX18" s="416"/>
      <c r="CY18" s="416"/>
      <c r="CZ18" s="416"/>
      <c r="DA18" s="416"/>
      <c r="DB18" s="416"/>
      <c r="DC18" s="416"/>
      <c r="DD18" s="416"/>
      <c r="DE18" s="416"/>
      <c r="DF18" s="416"/>
      <c r="DG18" s="416"/>
      <c r="DH18" s="417"/>
      <c r="DI18" s="428"/>
      <c r="DJ18" s="429"/>
      <c r="DK18" s="429"/>
      <c r="DL18" s="429"/>
      <c r="DM18" s="429"/>
      <c r="DN18" s="429"/>
      <c r="DO18" s="429"/>
      <c r="DP18" s="429"/>
      <c r="DQ18" s="429"/>
      <c r="DR18" s="429"/>
      <c r="DS18" s="429"/>
      <c r="DT18" s="429"/>
      <c r="DU18" s="429"/>
      <c r="DV18" s="429"/>
      <c r="DW18" s="429"/>
      <c r="DX18" s="430"/>
      <c r="DY18" s="428"/>
      <c r="DZ18" s="429"/>
      <c r="EA18" s="429"/>
      <c r="EB18" s="429"/>
      <c r="EC18" s="429"/>
      <c r="ED18" s="429"/>
      <c r="EE18" s="429"/>
      <c r="EF18" s="429"/>
      <c r="EG18" s="429"/>
      <c r="EH18" s="429"/>
      <c r="EI18" s="429"/>
      <c r="EJ18" s="429"/>
      <c r="EK18" s="429"/>
      <c r="EL18" s="429"/>
      <c r="EM18" s="429"/>
      <c r="EN18" s="430"/>
      <c r="EO18" s="280">
        <f>(AO18*12)+(DI18*12)+DY18</f>
        <v>0</v>
      </c>
      <c r="EP18" s="280"/>
      <c r="EQ18" s="280"/>
      <c r="ER18" s="280"/>
      <c r="ES18" s="280"/>
      <c r="ET18" s="280"/>
      <c r="EU18" s="280"/>
      <c r="EV18" s="280"/>
      <c r="EW18" s="280"/>
      <c r="EX18" s="280"/>
      <c r="EY18" s="280"/>
      <c r="EZ18" s="280"/>
      <c r="FA18" s="280"/>
      <c r="FB18" s="280"/>
      <c r="FC18" s="280"/>
      <c r="FD18" s="280"/>
      <c r="FE18" s="280"/>
    </row>
    <row r="19" spans="1:161" s="5" customFormat="1" ht="15" customHeight="1" x14ac:dyDescent="0.2">
      <c r="A19" s="376"/>
      <c r="B19" s="416"/>
      <c r="C19" s="416"/>
      <c r="D19" s="416"/>
      <c r="E19" s="416"/>
      <c r="F19" s="416"/>
      <c r="G19" s="432"/>
      <c r="H19" s="419"/>
      <c r="I19" s="419"/>
      <c r="J19" s="419"/>
      <c r="K19" s="419"/>
      <c r="L19" s="419"/>
      <c r="M19" s="419"/>
      <c r="N19" s="419"/>
      <c r="O19" s="419"/>
      <c r="P19" s="419"/>
      <c r="Q19" s="419"/>
      <c r="R19" s="419"/>
      <c r="S19" s="419"/>
      <c r="T19" s="419"/>
      <c r="U19" s="419"/>
      <c r="V19" s="419"/>
      <c r="W19" s="419"/>
      <c r="X19" s="420"/>
      <c r="Y19" s="421"/>
      <c r="Z19" s="416"/>
      <c r="AA19" s="416"/>
      <c r="AB19" s="416"/>
      <c r="AC19" s="416"/>
      <c r="AD19" s="416"/>
      <c r="AE19" s="416"/>
      <c r="AF19" s="416"/>
      <c r="AG19" s="416"/>
      <c r="AH19" s="416"/>
      <c r="AI19" s="416"/>
      <c r="AJ19" s="416"/>
      <c r="AK19" s="416"/>
      <c r="AL19" s="416"/>
      <c r="AM19" s="416"/>
      <c r="AN19" s="417"/>
      <c r="AO19" s="422">
        <f>BF19+BX19+CQ19</f>
        <v>0</v>
      </c>
      <c r="AP19" s="423"/>
      <c r="AQ19" s="423"/>
      <c r="AR19" s="423"/>
      <c r="AS19" s="423"/>
      <c r="AT19" s="423"/>
      <c r="AU19" s="423"/>
      <c r="AV19" s="423"/>
      <c r="AW19" s="423"/>
      <c r="AX19" s="423"/>
      <c r="AY19" s="423"/>
      <c r="AZ19" s="423"/>
      <c r="BA19" s="423"/>
      <c r="BB19" s="423"/>
      <c r="BC19" s="423"/>
      <c r="BD19" s="423"/>
      <c r="BE19" s="424"/>
      <c r="BF19" s="297"/>
      <c r="BG19" s="416"/>
      <c r="BH19" s="416"/>
      <c r="BI19" s="416"/>
      <c r="BJ19" s="416"/>
      <c r="BK19" s="416"/>
      <c r="BL19" s="416"/>
      <c r="BM19" s="416"/>
      <c r="BN19" s="416"/>
      <c r="BO19" s="416"/>
      <c r="BP19" s="416"/>
      <c r="BQ19" s="416"/>
      <c r="BR19" s="416"/>
      <c r="BS19" s="416"/>
      <c r="BT19" s="416"/>
      <c r="BU19" s="416"/>
      <c r="BV19" s="416"/>
      <c r="BW19" s="417"/>
      <c r="BX19" s="297"/>
      <c r="BY19" s="416"/>
      <c r="BZ19" s="416"/>
      <c r="CA19" s="416"/>
      <c r="CB19" s="416"/>
      <c r="CC19" s="416"/>
      <c r="CD19" s="416"/>
      <c r="CE19" s="416"/>
      <c r="CF19" s="416"/>
      <c r="CG19" s="416"/>
      <c r="CH19" s="416"/>
      <c r="CI19" s="416"/>
      <c r="CJ19" s="416"/>
      <c r="CK19" s="416"/>
      <c r="CL19" s="416"/>
      <c r="CM19" s="416"/>
      <c r="CN19" s="416"/>
      <c r="CO19" s="416"/>
      <c r="CP19" s="417"/>
      <c r="CQ19" s="297"/>
      <c r="CR19" s="416"/>
      <c r="CS19" s="416"/>
      <c r="CT19" s="416"/>
      <c r="CU19" s="416"/>
      <c r="CV19" s="416"/>
      <c r="CW19" s="416"/>
      <c r="CX19" s="416"/>
      <c r="CY19" s="416"/>
      <c r="CZ19" s="416"/>
      <c r="DA19" s="416"/>
      <c r="DB19" s="416"/>
      <c r="DC19" s="416"/>
      <c r="DD19" s="416"/>
      <c r="DE19" s="416"/>
      <c r="DF19" s="416"/>
      <c r="DG19" s="416"/>
      <c r="DH19" s="417"/>
      <c r="DI19" s="428"/>
      <c r="DJ19" s="429"/>
      <c r="DK19" s="429"/>
      <c r="DL19" s="429"/>
      <c r="DM19" s="429"/>
      <c r="DN19" s="429"/>
      <c r="DO19" s="429"/>
      <c r="DP19" s="429"/>
      <c r="DQ19" s="429"/>
      <c r="DR19" s="429"/>
      <c r="DS19" s="429"/>
      <c r="DT19" s="429"/>
      <c r="DU19" s="429"/>
      <c r="DV19" s="429"/>
      <c r="DW19" s="429"/>
      <c r="DX19" s="430"/>
      <c r="DY19" s="428"/>
      <c r="DZ19" s="416"/>
      <c r="EA19" s="416"/>
      <c r="EB19" s="416"/>
      <c r="EC19" s="416"/>
      <c r="ED19" s="416"/>
      <c r="EE19" s="416"/>
      <c r="EF19" s="416"/>
      <c r="EG19" s="416"/>
      <c r="EH19" s="416"/>
      <c r="EI19" s="416"/>
      <c r="EJ19" s="416"/>
      <c r="EK19" s="416"/>
      <c r="EL19" s="416"/>
      <c r="EM19" s="416"/>
      <c r="EN19" s="417"/>
      <c r="EO19" s="280">
        <f>(AO19*12)+(DI19*12)+DY19</f>
        <v>0</v>
      </c>
      <c r="EP19" s="280"/>
      <c r="EQ19" s="280"/>
      <c r="ER19" s="280"/>
      <c r="ES19" s="280"/>
      <c r="ET19" s="280"/>
      <c r="EU19" s="280"/>
      <c r="EV19" s="280"/>
      <c r="EW19" s="280"/>
      <c r="EX19" s="280"/>
      <c r="EY19" s="280"/>
      <c r="EZ19" s="280"/>
      <c r="FA19" s="280"/>
      <c r="FB19" s="280"/>
      <c r="FC19" s="280"/>
      <c r="FD19" s="280"/>
      <c r="FE19" s="280"/>
    </row>
    <row r="20" spans="1:161" s="5" customFormat="1" ht="15" customHeight="1" x14ac:dyDescent="0.2">
      <c r="A20" s="329" t="s">
        <v>22</v>
      </c>
      <c r="B20" s="295"/>
      <c r="C20" s="295"/>
      <c r="D20" s="295"/>
      <c r="E20" s="295"/>
      <c r="F20" s="295"/>
      <c r="G20" s="295"/>
      <c r="H20" s="295"/>
      <c r="I20" s="295"/>
      <c r="J20" s="295"/>
      <c r="K20" s="295"/>
      <c r="L20" s="295"/>
      <c r="M20" s="295"/>
      <c r="N20" s="295"/>
      <c r="O20" s="295"/>
      <c r="P20" s="295"/>
      <c r="Q20" s="295"/>
      <c r="R20" s="295"/>
      <c r="S20" s="295"/>
      <c r="T20" s="295"/>
      <c r="U20" s="295"/>
      <c r="V20" s="295"/>
      <c r="W20" s="295"/>
      <c r="X20" s="296"/>
      <c r="Y20" s="363" t="s">
        <v>23</v>
      </c>
      <c r="Z20" s="363"/>
      <c r="AA20" s="363"/>
      <c r="AB20" s="363"/>
      <c r="AC20" s="363"/>
      <c r="AD20" s="363"/>
      <c r="AE20" s="363"/>
      <c r="AF20" s="363"/>
      <c r="AG20" s="363"/>
      <c r="AH20" s="363"/>
      <c r="AI20" s="363"/>
      <c r="AJ20" s="363"/>
      <c r="AK20" s="363"/>
      <c r="AL20" s="363"/>
      <c r="AM20" s="363"/>
      <c r="AN20" s="363"/>
      <c r="AO20" s="275"/>
      <c r="AP20" s="275"/>
      <c r="AQ20" s="275"/>
      <c r="AR20" s="275"/>
      <c r="AS20" s="275"/>
      <c r="AT20" s="275"/>
      <c r="AU20" s="275"/>
      <c r="AV20" s="275"/>
      <c r="AW20" s="275"/>
      <c r="AX20" s="275"/>
      <c r="AY20" s="275"/>
      <c r="AZ20" s="275"/>
      <c r="BA20" s="275"/>
      <c r="BB20" s="275"/>
      <c r="BC20" s="275"/>
      <c r="BD20" s="275"/>
      <c r="BE20" s="275"/>
      <c r="BF20" s="363" t="s">
        <v>23</v>
      </c>
      <c r="BG20" s="363"/>
      <c r="BH20" s="363"/>
      <c r="BI20" s="363"/>
      <c r="BJ20" s="363"/>
      <c r="BK20" s="363"/>
      <c r="BL20" s="363"/>
      <c r="BM20" s="363"/>
      <c r="BN20" s="363"/>
      <c r="BO20" s="363"/>
      <c r="BP20" s="363"/>
      <c r="BQ20" s="363"/>
      <c r="BR20" s="363"/>
      <c r="BS20" s="363"/>
      <c r="BT20" s="363"/>
      <c r="BU20" s="363"/>
      <c r="BV20" s="363"/>
      <c r="BW20" s="363"/>
      <c r="BX20" s="363" t="s">
        <v>23</v>
      </c>
      <c r="BY20" s="363"/>
      <c r="BZ20" s="363"/>
      <c r="CA20" s="363"/>
      <c r="CB20" s="363"/>
      <c r="CC20" s="363"/>
      <c r="CD20" s="363"/>
      <c r="CE20" s="363"/>
      <c r="CF20" s="363"/>
      <c r="CG20" s="363"/>
      <c r="CH20" s="363"/>
      <c r="CI20" s="363"/>
      <c r="CJ20" s="363"/>
      <c r="CK20" s="363"/>
      <c r="CL20" s="363"/>
      <c r="CM20" s="363"/>
      <c r="CN20" s="363"/>
      <c r="CO20" s="363"/>
      <c r="CP20" s="363"/>
      <c r="CQ20" s="363" t="s">
        <v>23</v>
      </c>
      <c r="CR20" s="363"/>
      <c r="CS20" s="363"/>
      <c r="CT20" s="363"/>
      <c r="CU20" s="363"/>
      <c r="CV20" s="363"/>
      <c r="CW20" s="363"/>
      <c r="CX20" s="363"/>
      <c r="CY20" s="363"/>
      <c r="CZ20" s="363"/>
      <c r="DA20" s="363"/>
      <c r="DB20" s="363"/>
      <c r="DC20" s="363"/>
      <c r="DD20" s="363"/>
      <c r="DE20" s="363"/>
      <c r="DF20" s="363"/>
      <c r="DG20" s="363"/>
      <c r="DH20" s="363"/>
      <c r="DI20" s="363" t="s">
        <v>23</v>
      </c>
      <c r="DJ20" s="363"/>
      <c r="DK20" s="363"/>
      <c r="DL20" s="363"/>
      <c r="DM20" s="363"/>
      <c r="DN20" s="363"/>
      <c r="DO20" s="363"/>
      <c r="DP20" s="363"/>
      <c r="DQ20" s="363"/>
      <c r="DR20" s="363"/>
      <c r="DS20" s="363"/>
      <c r="DT20" s="363"/>
      <c r="DU20" s="363"/>
      <c r="DV20" s="363"/>
      <c r="DW20" s="363"/>
      <c r="DX20" s="363"/>
      <c r="DY20" s="363" t="s">
        <v>23</v>
      </c>
      <c r="DZ20" s="363"/>
      <c r="EA20" s="363"/>
      <c r="EB20" s="363"/>
      <c r="EC20" s="363"/>
      <c r="ED20" s="363"/>
      <c r="EE20" s="363"/>
      <c r="EF20" s="363"/>
      <c r="EG20" s="363"/>
      <c r="EH20" s="363"/>
      <c r="EI20" s="363"/>
      <c r="EJ20" s="363"/>
      <c r="EK20" s="363"/>
      <c r="EL20" s="363"/>
      <c r="EM20" s="363"/>
      <c r="EN20" s="363"/>
      <c r="EO20" s="307">
        <f>SUM(EO15:FD19)</f>
        <v>51542.9</v>
      </c>
      <c r="EP20" s="308"/>
      <c r="EQ20" s="308"/>
      <c r="ER20" s="308"/>
      <c r="ES20" s="308"/>
      <c r="ET20" s="308"/>
      <c r="EU20" s="308"/>
      <c r="EV20" s="308"/>
      <c r="EW20" s="308"/>
      <c r="EX20" s="308"/>
      <c r="EY20" s="308"/>
      <c r="EZ20" s="308"/>
      <c r="FA20" s="308"/>
      <c r="FB20" s="308"/>
      <c r="FC20" s="308"/>
      <c r="FD20" s="308"/>
      <c r="FE20" s="309"/>
    </row>
    <row r="22" spans="1:161" x14ac:dyDescent="0.2">
      <c r="AG22" s="245"/>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row>
    <row r="23" spans="1:161" x14ac:dyDescent="0.2">
      <c r="AG23" s="243"/>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CH23" s="1">
        <v>703</v>
      </c>
      <c r="CR23" s="74">
        <f>EO20</f>
        <v>51542.9</v>
      </c>
    </row>
    <row r="24" spans="1:161" x14ac:dyDescent="0.2">
      <c r="AG24" s="243"/>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row>
  </sheetData>
  <mergeCells count="90">
    <mergeCell ref="A20:X20"/>
    <mergeCell ref="Y20:AN20"/>
    <mergeCell ref="AO20:BE20"/>
    <mergeCell ref="EO19:FE19"/>
    <mergeCell ref="CQ20:DH20"/>
    <mergeCell ref="DI20:DX20"/>
    <mergeCell ref="DY20:EN20"/>
    <mergeCell ref="EO20:FE20"/>
    <mergeCell ref="CQ19:DH19"/>
    <mergeCell ref="DI19:DX19"/>
    <mergeCell ref="A19:F19"/>
    <mergeCell ref="G19:X19"/>
    <mergeCell ref="BF19:BW19"/>
    <mergeCell ref="BF20:BW20"/>
    <mergeCell ref="DY19:EN19"/>
    <mergeCell ref="AG24:BW24"/>
    <mergeCell ref="AG22:BX22"/>
    <mergeCell ref="AG23:BX23"/>
    <mergeCell ref="BX19:CP19"/>
    <mergeCell ref="BX20:CP20"/>
    <mergeCell ref="Y19:AN19"/>
    <mergeCell ref="AO19:BE19"/>
    <mergeCell ref="A16:F16"/>
    <mergeCell ref="EO18:FE18"/>
    <mergeCell ref="BF18:BW18"/>
    <mergeCell ref="BX18:CP18"/>
    <mergeCell ref="CQ18:DH18"/>
    <mergeCell ref="DI18:DX18"/>
    <mergeCell ref="DY18:EN18"/>
    <mergeCell ref="A17:F17"/>
    <mergeCell ref="AO17:BE17"/>
    <mergeCell ref="CQ17:DH17"/>
    <mergeCell ref="A18:F18"/>
    <mergeCell ref="G18:X18"/>
    <mergeCell ref="Y18:AN18"/>
    <mergeCell ref="AO18:BE18"/>
    <mergeCell ref="EO16:FE16"/>
    <mergeCell ref="G17:X17"/>
    <mergeCell ref="CQ16:DH16"/>
    <mergeCell ref="EO17:FE17"/>
    <mergeCell ref="BF17:BW17"/>
    <mergeCell ref="BX17:CP17"/>
    <mergeCell ref="Y17:AN17"/>
    <mergeCell ref="DY17:EN17"/>
    <mergeCell ref="BF16:BW16"/>
    <mergeCell ref="DI17:DX17"/>
    <mergeCell ref="G16:X16"/>
    <mergeCell ref="Y16:AN16"/>
    <mergeCell ref="DY16:EN16"/>
    <mergeCell ref="AO16:BE16"/>
    <mergeCell ref="EO14:FE14"/>
    <mergeCell ref="CQ15:DH15"/>
    <mergeCell ref="DI15:DX15"/>
    <mergeCell ref="DY15:EN15"/>
    <mergeCell ref="EO15:FE15"/>
    <mergeCell ref="DY14:EN14"/>
    <mergeCell ref="CQ14:DH14"/>
    <mergeCell ref="BF15:BW15"/>
    <mergeCell ref="BF14:BW14"/>
    <mergeCell ref="DI16:DX16"/>
    <mergeCell ref="BX14:CP14"/>
    <mergeCell ref="BX16:CP16"/>
    <mergeCell ref="BX15:CP15"/>
    <mergeCell ref="DI14:DX14"/>
    <mergeCell ref="A9:FE9"/>
    <mergeCell ref="EO11:FE13"/>
    <mergeCell ref="AO12:BE13"/>
    <mergeCell ref="BF12:DH12"/>
    <mergeCell ref="BF13:BW13"/>
    <mergeCell ref="BX13:CP13"/>
    <mergeCell ref="CQ13:DH13"/>
    <mergeCell ref="DY11:EN13"/>
    <mergeCell ref="DI11:DX13"/>
    <mergeCell ref="A11:F13"/>
    <mergeCell ref="G11:X13"/>
    <mergeCell ref="Y11:AN13"/>
    <mergeCell ref="AO11:DH11"/>
    <mergeCell ref="A14:F14"/>
    <mergeCell ref="G14:X14"/>
    <mergeCell ref="Y14:AN14"/>
    <mergeCell ref="AO14:BE14"/>
    <mergeCell ref="A15:F15"/>
    <mergeCell ref="G15:X15"/>
    <mergeCell ref="Y15:AN15"/>
    <mergeCell ref="AO15:BE15"/>
    <mergeCell ref="A1:FE1"/>
    <mergeCell ref="A3:FE3"/>
    <mergeCell ref="X5:FE5"/>
    <mergeCell ref="A7:AO7"/>
    <mergeCell ref="AP7:FE7"/>
  </mergeCells>
  <phoneticPr fontId="32" type="noConversion"/>
  <pageMargins left="0.59055118110236227" right="0.51181102362204722" top="0.78740157480314965" bottom="0.39370078740157483" header="0.19685039370078741" footer="0.19685039370078741"/>
  <pageSetup paperSize="9" scale="85" orientation="landscape" r:id="rId1"/>
  <headerFooter scaleWithDoc="0" alignWithMargins="0"/>
  <colBreaks count="1" manualBreakCount="1">
    <brk id="161" max="1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1"/>
  <sheetViews>
    <sheetView view="pageBreakPreview" topLeftCell="A19" zoomScale="82" zoomScaleNormal="145" zoomScaleSheetLayoutView="82" workbookViewId="0">
      <selection activeCell="T30" sqref="T30"/>
    </sheetView>
  </sheetViews>
  <sheetFormatPr defaultColWidth="0.85546875" defaultRowHeight="15" x14ac:dyDescent="0.25"/>
  <cols>
    <col min="1" max="14" width="0.85546875" style="2"/>
    <col min="15" max="15" width="4.140625" style="2" bestFit="1" customWidth="1"/>
    <col min="16" max="19" width="0.85546875" style="2"/>
    <col min="20" max="20" width="9.5703125" style="2" bestFit="1" customWidth="1"/>
    <col min="21" max="74" width="0.85546875" style="2"/>
    <col min="75" max="75" width="9.28515625" style="2" customWidth="1"/>
    <col min="76" max="106" width="0.85546875" style="2"/>
    <col min="107" max="107" width="0.85546875" style="2" customWidth="1"/>
    <col min="108" max="16384" width="0.85546875" style="2"/>
  </cols>
  <sheetData>
    <row r="1" spans="1:106" ht="3" customHeight="1" x14ac:dyDescent="0.25"/>
    <row r="2" spans="1:106" ht="12" customHeight="1" x14ac:dyDescent="0.25"/>
    <row r="3" spans="1:106" s="6" customFormat="1" ht="41.25" customHeight="1" x14ac:dyDescent="0.2">
      <c r="A3" s="342" t="s">
        <v>39</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row>
    <row r="4" spans="1:106" s="6" customFormat="1" ht="17.2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row>
    <row r="5" spans="1:106" s="6" customFormat="1" ht="15.75" customHeight="1" x14ac:dyDescent="0.2">
      <c r="A5" s="15"/>
      <c r="B5" s="15"/>
      <c r="C5" s="15"/>
      <c r="D5" s="15"/>
      <c r="E5" s="15"/>
      <c r="F5" s="15"/>
      <c r="G5" s="15"/>
      <c r="H5" s="15"/>
      <c r="I5" s="342" t="s">
        <v>201</v>
      </c>
      <c r="J5" s="342"/>
      <c r="K5" s="342"/>
      <c r="L5" s="342"/>
      <c r="M5" s="342"/>
      <c r="N5" s="342"/>
      <c r="O5" s="342"/>
      <c r="P5" s="342"/>
      <c r="Q5" s="342"/>
      <c r="R5" s="342"/>
      <c r="S5" s="342"/>
      <c r="T5" s="342"/>
      <c r="U5" s="342"/>
      <c r="V5" s="342"/>
      <c r="W5" s="342"/>
      <c r="X5" s="15"/>
      <c r="Y5" s="15"/>
      <c r="Z5" s="304" t="s">
        <v>102</v>
      </c>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5"/>
      <c r="CZ5" s="305"/>
      <c r="DA5" s="306"/>
      <c r="DB5" s="15"/>
    </row>
    <row r="6" spans="1:106" s="28" customFormat="1" ht="6.75" customHeight="1" x14ac:dyDescent="0.2">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row>
    <row r="7" spans="1:106" s="6" customFormat="1" ht="34.5" customHeight="1" x14ac:dyDescent="0.2">
      <c r="A7" s="15"/>
      <c r="B7" s="15"/>
      <c r="C7" s="15"/>
      <c r="D7" s="15"/>
      <c r="E7" s="15"/>
      <c r="F7" s="342" t="s">
        <v>126</v>
      </c>
      <c r="G7" s="342"/>
      <c r="H7" s="342"/>
      <c r="I7" s="342"/>
      <c r="J7" s="342"/>
      <c r="K7" s="342"/>
      <c r="L7" s="342"/>
      <c r="M7" s="342"/>
      <c r="N7" s="342"/>
      <c r="O7" s="342"/>
      <c r="P7" s="342"/>
      <c r="Q7" s="342"/>
      <c r="R7" s="342"/>
      <c r="S7" s="342"/>
      <c r="T7" s="342"/>
      <c r="U7" s="342"/>
      <c r="V7" s="342"/>
      <c r="W7" s="342"/>
      <c r="X7" s="15"/>
      <c r="Y7" s="15"/>
      <c r="Z7" s="304" t="s">
        <v>130</v>
      </c>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5"/>
      <c r="CZ7" s="305"/>
      <c r="DA7" s="306"/>
      <c r="DB7" s="15"/>
    </row>
    <row r="8" spans="1:106" ht="10.5" customHeight="1" x14ac:dyDescent="0.25"/>
    <row r="9" spans="1:106" ht="69.75" customHeight="1" x14ac:dyDescent="0.25">
      <c r="A9" s="211" t="s">
        <v>13</v>
      </c>
      <c r="B9" s="212"/>
      <c r="C9" s="212"/>
      <c r="D9" s="212"/>
      <c r="E9" s="212"/>
      <c r="F9" s="213"/>
      <c r="G9" s="211" t="s">
        <v>91</v>
      </c>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3"/>
      <c r="BW9" s="46" t="s">
        <v>108</v>
      </c>
      <c r="BX9" s="211" t="s">
        <v>41</v>
      </c>
      <c r="BY9" s="212"/>
      <c r="BZ9" s="212"/>
      <c r="CA9" s="212"/>
      <c r="CB9" s="212"/>
      <c r="CC9" s="212"/>
      <c r="CD9" s="212"/>
      <c r="CE9" s="212"/>
      <c r="CF9" s="212"/>
      <c r="CG9" s="212"/>
      <c r="CH9" s="212"/>
      <c r="CI9" s="212"/>
      <c r="CJ9" s="212"/>
      <c r="CK9" s="212"/>
      <c r="CL9" s="212"/>
      <c r="CM9" s="213"/>
      <c r="CN9" s="211" t="s">
        <v>40</v>
      </c>
      <c r="CO9" s="212"/>
      <c r="CP9" s="212"/>
      <c r="CQ9" s="212"/>
      <c r="CR9" s="212"/>
      <c r="CS9" s="212"/>
      <c r="CT9" s="212"/>
      <c r="CU9" s="212"/>
      <c r="CV9" s="212"/>
      <c r="CW9" s="212"/>
      <c r="CX9" s="212"/>
      <c r="CY9" s="212"/>
      <c r="CZ9" s="212"/>
      <c r="DA9" s="212"/>
      <c r="DB9" s="213"/>
    </row>
    <row r="10" spans="1:106" s="1" customFormat="1" ht="12.75" x14ac:dyDescent="0.2">
      <c r="A10" s="221">
        <v>1</v>
      </c>
      <c r="B10" s="221"/>
      <c r="C10" s="221"/>
      <c r="D10" s="221"/>
      <c r="E10" s="221"/>
      <c r="F10" s="221"/>
      <c r="G10" s="221">
        <v>2</v>
      </c>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47"/>
      <c r="BX10" s="221">
        <v>3</v>
      </c>
      <c r="BY10" s="221"/>
      <c r="BZ10" s="221"/>
      <c r="CA10" s="221"/>
      <c r="CB10" s="221"/>
      <c r="CC10" s="221"/>
      <c r="CD10" s="221"/>
      <c r="CE10" s="221"/>
      <c r="CF10" s="221"/>
      <c r="CG10" s="221"/>
      <c r="CH10" s="221"/>
      <c r="CI10" s="221"/>
      <c r="CJ10" s="221"/>
      <c r="CK10" s="221"/>
      <c r="CL10" s="221"/>
      <c r="CM10" s="221"/>
      <c r="CN10" s="221">
        <v>4</v>
      </c>
      <c r="CO10" s="221"/>
      <c r="CP10" s="221"/>
      <c r="CQ10" s="221"/>
      <c r="CR10" s="221"/>
      <c r="CS10" s="221"/>
      <c r="CT10" s="221"/>
      <c r="CU10" s="221"/>
      <c r="CV10" s="221"/>
      <c r="CW10" s="221"/>
      <c r="CX10" s="221"/>
      <c r="CY10" s="221"/>
      <c r="CZ10" s="221"/>
      <c r="DA10" s="221"/>
      <c r="DB10" s="221"/>
    </row>
    <row r="11" spans="1:106" s="6" customFormat="1" ht="27.75" customHeight="1" x14ac:dyDescent="0.2">
      <c r="A11" s="293" t="s">
        <v>42</v>
      </c>
      <c r="B11" s="293"/>
      <c r="C11" s="293"/>
      <c r="D11" s="293"/>
      <c r="E11" s="293"/>
      <c r="F11" s="293"/>
      <c r="G11" s="35"/>
      <c r="H11" s="313" t="s">
        <v>53</v>
      </c>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4"/>
      <c r="BW11" s="36" t="s">
        <v>23</v>
      </c>
      <c r="BX11" s="279" t="s">
        <v>23</v>
      </c>
      <c r="BY11" s="279"/>
      <c r="BZ11" s="279"/>
      <c r="CA11" s="279"/>
      <c r="CB11" s="279"/>
      <c r="CC11" s="279"/>
      <c r="CD11" s="279"/>
      <c r="CE11" s="279"/>
      <c r="CF11" s="279"/>
      <c r="CG11" s="279"/>
      <c r="CH11" s="279"/>
      <c r="CI11" s="279"/>
      <c r="CJ11" s="279"/>
      <c r="CK11" s="279"/>
      <c r="CL11" s="279"/>
      <c r="CM11" s="279"/>
      <c r="CN11" s="275">
        <f>SUM(CN12:DB15)</f>
        <v>11339.438</v>
      </c>
      <c r="CO11" s="275"/>
      <c r="CP11" s="275"/>
      <c r="CQ11" s="275"/>
      <c r="CR11" s="275"/>
      <c r="CS11" s="275"/>
      <c r="CT11" s="275"/>
      <c r="CU11" s="275"/>
      <c r="CV11" s="275"/>
      <c r="CW11" s="275"/>
      <c r="CX11" s="275"/>
      <c r="CY11" s="275"/>
      <c r="CZ11" s="275"/>
      <c r="DA11" s="275"/>
      <c r="DB11" s="275"/>
    </row>
    <row r="12" spans="1:106" s="1" customFormat="1" ht="12.75" x14ac:dyDescent="0.2">
      <c r="A12" s="318" t="s">
        <v>43</v>
      </c>
      <c r="B12" s="319"/>
      <c r="C12" s="319"/>
      <c r="D12" s="319"/>
      <c r="E12" s="319"/>
      <c r="F12" s="320"/>
      <c r="G12" s="11"/>
      <c r="H12" s="324" t="s">
        <v>15</v>
      </c>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5"/>
      <c r="BW12" s="19"/>
      <c r="BX12" s="330">
        <f>'2 ФОТ (пл)'!EO20</f>
        <v>51542.9</v>
      </c>
      <c r="BY12" s="331"/>
      <c r="BZ12" s="331"/>
      <c r="CA12" s="331"/>
      <c r="CB12" s="331"/>
      <c r="CC12" s="331"/>
      <c r="CD12" s="331"/>
      <c r="CE12" s="331"/>
      <c r="CF12" s="331"/>
      <c r="CG12" s="331"/>
      <c r="CH12" s="331"/>
      <c r="CI12" s="331"/>
      <c r="CJ12" s="331"/>
      <c r="CK12" s="331"/>
      <c r="CL12" s="331"/>
      <c r="CM12" s="332"/>
      <c r="CN12" s="336">
        <f>BW13*BX12</f>
        <v>11339.438</v>
      </c>
      <c r="CO12" s="337"/>
      <c r="CP12" s="337"/>
      <c r="CQ12" s="337"/>
      <c r="CR12" s="337"/>
      <c r="CS12" s="337"/>
      <c r="CT12" s="337"/>
      <c r="CU12" s="337"/>
      <c r="CV12" s="337"/>
      <c r="CW12" s="337"/>
      <c r="CX12" s="337"/>
      <c r="CY12" s="337"/>
      <c r="CZ12" s="337"/>
      <c r="DA12" s="337"/>
      <c r="DB12" s="338"/>
    </row>
    <row r="13" spans="1:106" s="1" customFormat="1" ht="12.75" x14ac:dyDescent="0.2">
      <c r="A13" s="321"/>
      <c r="B13" s="322"/>
      <c r="C13" s="322"/>
      <c r="D13" s="322"/>
      <c r="E13" s="322"/>
      <c r="F13" s="323"/>
      <c r="G13" s="10"/>
      <c r="H13" s="316" t="s">
        <v>54</v>
      </c>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7"/>
      <c r="BW13" s="20">
        <v>0.22</v>
      </c>
      <c r="BX13" s="333"/>
      <c r="BY13" s="334"/>
      <c r="BZ13" s="334"/>
      <c r="CA13" s="334"/>
      <c r="CB13" s="334"/>
      <c r="CC13" s="334"/>
      <c r="CD13" s="334"/>
      <c r="CE13" s="334"/>
      <c r="CF13" s="334"/>
      <c r="CG13" s="334"/>
      <c r="CH13" s="334"/>
      <c r="CI13" s="334"/>
      <c r="CJ13" s="334"/>
      <c r="CK13" s="334"/>
      <c r="CL13" s="334"/>
      <c r="CM13" s="335"/>
      <c r="CN13" s="339"/>
      <c r="CO13" s="340"/>
      <c r="CP13" s="340"/>
      <c r="CQ13" s="340"/>
      <c r="CR13" s="340"/>
      <c r="CS13" s="340"/>
      <c r="CT13" s="340"/>
      <c r="CU13" s="340"/>
      <c r="CV13" s="340"/>
      <c r="CW13" s="340"/>
      <c r="CX13" s="340"/>
      <c r="CY13" s="340"/>
      <c r="CZ13" s="340"/>
      <c r="DA13" s="340"/>
      <c r="DB13" s="341"/>
    </row>
    <row r="14" spans="1:106" s="1" customFormat="1" ht="13.5" customHeight="1" x14ac:dyDescent="0.2">
      <c r="A14" s="310" t="s">
        <v>44</v>
      </c>
      <c r="B14" s="310"/>
      <c r="C14" s="310"/>
      <c r="D14" s="310"/>
      <c r="E14" s="310"/>
      <c r="F14" s="310"/>
      <c r="G14" s="9"/>
      <c r="H14" s="311" t="s">
        <v>55</v>
      </c>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2"/>
      <c r="BW14" s="18">
        <v>0.1</v>
      </c>
      <c r="BX14" s="303"/>
      <c r="BY14" s="303"/>
      <c r="BZ14" s="303"/>
      <c r="CA14" s="303"/>
      <c r="CB14" s="303"/>
      <c r="CC14" s="303"/>
      <c r="CD14" s="303"/>
      <c r="CE14" s="303"/>
      <c r="CF14" s="303"/>
      <c r="CG14" s="303"/>
      <c r="CH14" s="303"/>
      <c r="CI14" s="303"/>
      <c r="CJ14" s="303"/>
      <c r="CK14" s="303"/>
      <c r="CL14" s="303"/>
      <c r="CM14" s="303"/>
      <c r="CN14" s="307">
        <f>BW14*BX14</f>
        <v>0</v>
      </c>
      <c r="CO14" s="308"/>
      <c r="CP14" s="308"/>
      <c r="CQ14" s="308"/>
      <c r="CR14" s="308"/>
      <c r="CS14" s="308"/>
      <c r="CT14" s="308"/>
      <c r="CU14" s="308"/>
      <c r="CV14" s="308"/>
      <c r="CW14" s="308"/>
      <c r="CX14" s="308"/>
      <c r="CY14" s="308"/>
      <c r="CZ14" s="308"/>
      <c r="DA14" s="308"/>
      <c r="DB14" s="309"/>
    </row>
    <row r="15" spans="1:106" s="1" customFormat="1" ht="26.25" customHeight="1" x14ac:dyDescent="0.2">
      <c r="A15" s="310" t="s">
        <v>45</v>
      </c>
      <c r="B15" s="310"/>
      <c r="C15" s="310"/>
      <c r="D15" s="310"/>
      <c r="E15" s="310"/>
      <c r="F15" s="310"/>
      <c r="G15" s="9"/>
      <c r="H15" s="311" t="s">
        <v>56</v>
      </c>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2"/>
      <c r="BW15" s="48"/>
      <c r="BX15" s="303"/>
      <c r="BY15" s="303"/>
      <c r="BZ15" s="303"/>
      <c r="CA15" s="303"/>
      <c r="CB15" s="303"/>
      <c r="CC15" s="303"/>
      <c r="CD15" s="303"/>
      <c r="CE15" s="303"/>
      <c r="CF15" s="303"/>
      <c r="CG15" s="303"/>
      <c r="CH15" s="303"/>
      <c r="CI15" s="303"/>
      <c r="CJ15" s="303"/>
      <c r="CK15" s="303"/>
      <c r="CL15" s="303"/>
      <c r="CM15" s="303"/>
      <c r="CN15" s="307">
        <f>BW15*BX15</f>
        <v>0</v>
      </c>
      <c r="CO15" s="308"/>
      <c r="CP15" s="308"/>
      <c r="CQ15" s="308"/>
      <c r="CR15" s="308"/>
      <c r="CS15" s="308"/>
      <c r="CT15" s="308"/>
      <c r="CU15" s="308"/>
      <c r="CV15" s="308"/>
      <c r="CW15" s="308"/>
      <c r="CX15" s="308"/>
      <c r="CY15" s="308"/>
      <c r="CZ15" s="308"/>
      <c r="DA15" s="308"/>
      <c r="DB15" s="309"/>
    </row>
    <row r="16" spans="1:106" s="37" customFormat="1" ht="26.25" customHeight="1" x14ac:dyDescent="0.2">
      <c r="A16" s="293" t="s">
        <v>46</v>
      </c>
      <c r="B16" s="293"/>
      <c r="C16" s="293"/>
      <c r="D16" s="293"/>
      <c r="E16" s="293"/>
      <c r="F16" s="293"/>
      <c r="G16" s="35"/>
      <c r="H16" s="313" t="s">
        <v>57</v>
      </c>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4"/>
      <c r="BW16" s="36" t="s">
        <v>23</v>
      </c>
      <c r="BX16" s="315" t="s">
        <v>23</v>
      </c>
      <c r="BY16" s="315"/>
      <c r="BZ16" s="315"/>
      <c r="CA16" s="315"/>
      <c r="CB16" s="315"/>
      <c r="CC16" s="315"/>
      <c r="CD16" s="315"/>
      <c r="CE16" s="315"/>
      <c r="CF16" s="315"/>
      <c r="CG16" s="315"/>
      <c r="CH16" s="315"/>
      <c r="CI16" s="315"/>
      <c r="CJ16" s="315"/>
      <c r="CK16" s="315"/>
      <c r="CL16" s="315"/>
      <c r="CM16" s="315"/>
      <c r="CN16" s="275">
        <f>SUM(CN17:DB22)</f>
        <v>1597.8299000000002</v>
      </c>
      <c r="CO16" s="275"/>
      <c r="CP16" s="275"/>
      <c r="CQ16" s="275"/>
      <c r="CR16" s="275"/>
      <c r="CS16" s="275"/>
      <c r="CT16" s="275"/>
      <c r="CU16" s="275"/>
      <c r="CV16" s="275"/>
      <c r="CW16" s="275"/>
      <c r="CX16" s="275"/>
      <c r="CY16" s="275"/>
      <c r="CZ16" s="275"/>
      <c r="DA16" s="275"/>
      <c r="DB16" s="275"/>
    </row>
    <row r="17" spans="1:106" s="1" customFormat="1" ht="12.75" x14ac:dyDescent="0.2">
      <c r="A17" s="318" t="s">
        <v>47</v>
      </c>
      <c r="B17" s="319"/>
      <c r="C17" s="319"/>
      <c r="D17" s="319"/>
      <c r="E17" s="319"/>
      <c r="F17" s="320"/>
      <c r="G17" s="11"/>
      <c r="H17" s="324" t="s">
        <v>15</v>
      </c>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5"/>
      <c r="BW17" s="19"/>
      <c r="BX17" s="330">
        <f>'2 ФОТ (пл)'!EO20</f>
        <v>51542.9</v>
      </c>
      <c r="BY17" s="331"/>
      <c r="BZ17" s="331"/>
      <c r="CA17" s="331"/>
      <c r="CB17" s="331"/>
      <c r="CC17" s="331"/>
      <c r="CD17" s="331"/>
      <c r="CE17" s="331"/>
      <c r="CF17" s="331"/>
      <c r="CG17" s="331"/>
      <c r="CH17" s="331"/>
      <c r="CI17" s="331"/>
      <c r="CJ17" s="331"/>
      <c r="CK17" s="331"/>
      <c r="CL17" s="331"/>
      <c r="CM17" s="332"/>
      <c r="CN17" s="336">
        <f>BW18*BX17</f>
        <v>1494.7441000000001</v>
      </c>
      <c r="CO17" s="337"/>
      <c r="CP17" s="337"/>
      <c r="CQ17" s="337"/>
      <c r="CR17" s="337"/>
      <c r="CS17" s="337"/>
      <c r="CT17" s="337"/>
      <c r="CU17" s="337"/>
      <c r="CV17" s="337"/>
      <c r="CW17" s="337"/>
      <c r="CX17" s="337"/>
      <c r="CY17" s="337"/>
      <c r="CZ17" s="337"/>
      <c r="DA17" s="337"/>
      <c r="DB17" s="338"/>
    </row>
    <row r="18" spans="1:106" s="1" customFormat="1" ht="25.5" customHeight="1" x14ac:dyDescent="0.2">
      <c r="A18" s="321"/>
      <c r="B18" s="322"/>
      <c r="C18" s="322"/>
      <c r="D18" s="322"/>
      <c r="E18" s="322"/>
      <c r="F18" s="323"/>
      <c r="G18" s="10"/>
      <c r="H18" s="316" t="s">
        <v>58</v>
      </c>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7"/>
      <c r="BW18" s="20">
        <v>2.9000000000000001E-2</v>
      </c>
      <c r="BX18" s="333"/>
      <c r="BY18" s="334"/>
      <c r="BZ18" s="334"/>
      <c r="CA18" s="334"/>
      <c r="CB18" s="334"/>
      <c r="CC18" s="334"/>
      <c r="CD18" s="334"/>
      <c r="CE18" s="334"/>
      <c r="CF18" s="334"/>
      <c r="CG18" s="334"/>
      <c r="CH18" s="334"/>
      <c r="CI18" s="334"/>
      <c r="CJ18" s="334"/>
      <c r="CK18" s="334"/>
      <c r="CL18" s="334"/>
      <c r="CM18" s="335"/>
      <c r="CN18" s="339"/>
      <c r="CO18" s="340"/>
      <c r="CP18" s="340"/>
      <c r="CQ18" s="340"/>
      <c r="CR18" s="340"/>
      <c r="CS18" s="340"/>
      <c r="CT18" s="340"/>
      <c r="CU18" s="340"/>
      <c r="CV18" s="340"/>
      <c r="CW18" s="340"/>
      <c r="CX18" s="340"/>
      <c r="CY18" s="340"/>
      <c r="CZ18" s="340"/>
      <c r="DA18" s="340"/>
      <c r="DB18" s="341"/>
    </row>
    <row r="19" spans="1:106" s="1" customFormat="1" ht="26.25" customHeight="1" x14ac:dyDescent="0.2">
      <c r="A19" s="310" t="s">
        <v>48</v>
      </c>
      <c r="B19" s="310"/>
      <c r="C19" s="310"/>
      <c r="D19" s="310"/>
      <c r="E19" s="310"/>
      <c r="F19" s="310"/>
      <c r="G19" s="9"/>
      <c r="H19" s="311" t="s">
        <v>59</v>
      </c>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2"/>
      <c r="BW19" s="18">
        <v>0</v>
      </c>
      <c r="BX19" s="303"/>
      <c r="BY19" s="303"/>
      <c r="BZ19" s="303"/>
      <c r="CA19" s="303"/>
      <c r="CB19" s="303"/>
      <c r="CC19" s="303"/>
      <c r="CD19" s="303"/>
      <c r="CE19" s="303"/>
      <c r="CF19" s="303"/>
      <c r="CG19" s="303"/>
      <c r="CH19" s="303"/>
      <c r="CI19" s="303"/>
      <c r="CJ19" s="303"/>
      <c r="CK19" s="303"/>
      <c r="CL19" s="303"/>
      <c r="CM19" s="303"/>
      <c r="CN19" s="275">
        <f>BW19*BX19</f>
        <v>0</v>
      </c>
      <c r="CO19" s="275"/>
      <c r="CP19" s="275"/>
      <c r="CQ19" s="275"/>
      <c r="CR19" s="275"/>
      <c r="CS19" s="275"/>
      <c r="CT19" s="275"/>
      <c r="CU19" s="275"/>
      <c r="CV19" s="275"/>
      <c r="CW19" s="275"/>
      <c r="CX19" s="275"/>
      <c r="CY19" s="275"/>
      <c r="CZ19" s="275"/>
      <c r="DA19" s="275"/>
      <c r="DB19" s="275"/>
    </row>
    <row r="20" spans="1:106" s="1" customFormat="1" ht="27" customHeight="1" x14ac:dyDescent="0.2">
      <c r="A20" s="310" t="s">
        <v>49</v>
      </c>
      <c r="B20" s="310"/>
      <c r="C20" s="310"/>
      <c r="D20" s="310"/>
      <c r="E20" s="310"/>
      <c r="F20" s="310"/>
      <c r="G20" s="9"/>
      <c r="H20" s="311" t="s">
        <v>60</v>
      </c>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2"/>
      <c r="BW20" s="18">
        <v>2E-3</v>
      </c>
      <c r="BX20" s="303">
        <f>'2 ФОТ (пл)'!EO20</f>
        <v>51542.9</v>
      </c>
      <c r="BY20" s="303"/>
      <c r="BZ20" s="303"/>
      <c r="CA20" s="303"/>
      <c r="CB20" s="303"/>
      <c r="CC20" s="303"/>
      <c r="CD20" s="303"/>
      <c r="CE20" s="303"/>
      <c r="CF20" s="303"/>
      <c r="CG20" s="303"/>
      <c r="CH20" s="303"/>
      <c r="CI20" s="303"/>
      <c r="CJ20" s="303"/>
      <c r="CK20" s="303"/>
      <c r="CL20" s="303"/>
      <c r="CM20" s="303"/>
      <c r="CN20" s="275">
        <f>BW20*BX20</f>
        <v>103.08580000000001</v>
      </c>
      <c r="CO20" s="275"/>
      <c r="CP20" s="275"/>
      <c r="CQ20" s="275"/>
      <c r="CR20" s="275"/>
      <c r="CS20" s="275"/>
      <c r="CT20" s="275"/>
      <c r="CU20" s="275"/>
      <c r="CV20" s="275"/>
      <c r="CW20" s="275"/>
      <c r="CX20" s="275"/>
      <c r="CY20" s="275"/>
      <c r="CZ20" s="275"/>
      <c r="DA20" s="275"/>
      <c r="DB20" s="275"/>
    </row>
    <row r="21" spans="1:106" s="1" customFormat="1" ht="27" customHeight="1" x14ac:dyDescent="0.2">
      <c r="A21" s="310" t="s">
        <v>50</v>
      </c>
      <c r="B21" s="310"/>
      <c r="C21" s="310"/>
      <c r="D21" s="310"/>
      <c r="E21" s="310"/>
      <c r="F21" s="310"/>
      <c r="G21" s="9"/>
      <c r="H21" s="311" t="s">
        <v>61</v>
      </c>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2"/>
      <c r="BW21" s="23"/>
      <c r="BX21" s="303"/>
      <c r="BY21" s="303"/>
      <c r="BZ21" s="303"/>
      <c r="CA21" s="303"/>
      <c r="CB21" s="303"/>
      <c r="CC21" s="303"/>
      <c r="CD21" s="303"/>
      <c r="CE21" s="303"/>
      <c r="CF21" s="303"/>
      <c r="CG21" s="303"/>
      <c r="CH21" s="303"/>
      <c r="CI21" s="303"/>
      <c r="CJ21" s="303"/>
      <c r="CK21" s="303"/>
      <c r="CL21" s="303"/>
      <c r="CM21" s="303"/>
      <c r="CN21" s="275">
        <f>BW21*BX21</f>
        <v>0</v>
      </c>
      <c r="CO21" s="275"/>
      <c r="CP21" s="275"/>
      <c r="CQ21" s="275"/>
      <c r="CR21" s="275"/>
      <c r="CS21" s="275"/>
      <c r="CT21" s="275"/>
      <c r="CU21" s="275"/>
      <c r="CV21" s="275"/>
      <c r="CW21" s="275"/>
      <c r="CX21" s="275"/>
      <c r="CY21" s="275"/>
      <c r="CZ21" s="275"/>
      <c r="DA21" s="275"/>
      <c r="DB21" s="275"/>
    </row>
    <row r="22" spans="1:106" s="1" customFormat="1" ht="27" customHeight="1" x14ac:dyDescent="0.2">
      <c r="A22" s="310" t="s">
        <v>51</v>
      </c>
      <c r="B22" s="310"/>
      <c r="C22" s="310"/>
      <c r="D22" s="310"/>
      <c r="E22" s="310"/>
      <c r="F22" s="310"/>
      <c r="G22" s="9"/>
      <c r="H22" s="311" t="s">
        <v>61</v>
      </c>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2"/>
      <c r="BW22" s="23"/>
      <c r="BX22" s="303"/>
      <c r="BY22" s="303"/>
      <c r="BZ22" s="303"/>
      <c r="CA22" s="303"/>
      <c r="CB22" s="303"/>
      <c r="CC22" s="303"/>
      <c r="CD22" s="303"/>
      <c r="CE22" s="303"/>
      <c r="CF22" s="303"/>
      <c r="CG22" s="303"/>
      <c r="CH22" s="303"/>
      <c r="CI22" s="303"/>
      <c r="CJ22" s="303"/>
      <c r="CK22" s="303"/>
      <c r="CL22" s="303"/>
      <c r="CM22" s="303"/>
      <c r="CN22" s="275">
        <f>BW22*BX22</f>
        <v>0</v>
      </c>
      <c r="CO22" s="275"/>
      <c r="CP22" s="275"/>
      <c r="CQ22" s="275"/>
      <c r="CR22" s="275"/>
      <c r="CS22" s="275"/>
      <c r="CT22" s="275"/>
      <c r="CU22" s="275"/>
      <c r="CV22" s="275"/>
      <c r="CW22" s="275"/>
      <c r="CX22" s="275"/>
      <c r="CY22" s="275"/>
      <c r="CZ22" s="275"/>
      <c r="DA22" s="275"/>
      <c r="DB22" s="275"/>
    </row>
    <row r="23" spans="1:106" s="37" customFormat="1" ht="26.25" customHeight="1" x14ac:dyDescent="0.2">
      <c r="A23" s="293" t="s">
        <v>52</v>
      </c>
      <c r="B23" s="293"/>
      <c r="C23" s="293"/>
      <c r="D23" s="293"/>
      <c r="E23" s="293"/>
      <c r="F23" s="293"/>
      <c r="G23" s="35"/>
      <c r="H23" s="313" t="s">
        <v>62</v>
      </c>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4"/>
      <c r="BW23" s="36">
        <v>5.0999999999999997E-2</v>
      </c>
      <c r="BX23" s="328">
        <f>'2 ФОТ (пл)'!EO20</f>
        <v>51542.9</v>
      </c>
      <c r="BY23" s="328"/>
      <c r="BZ23" s="328"/>
      <c r="CA23" s="328"/>
      <c r="CB23" s="328"/>
      <c r="CC23" s="328"/>
      <c r="CD23" s="328"/>
      <c r="CE23" s="328"/>
      <c r="CF23" s="328"/>
      <c r="CG23" s="328"/>
      <c r="CH23" s="328"/>
      <c r="CI23" s="328"/>
      <c r="CJ23" s="328"/>
      <c r="CK23" s="328"/>
      <c r="CL23" s="328"/>
      <c r="CM23" s="328"/>
      <c r="CN23" s="275">
        <f>BW23*BX23</f>
        <v>2628.6878999999999</v>
      </c>
      <c r="CO23" s="275"/>
      <c r="CP23" s="275"/>
      <c r="CQ23" s="275"/>
      <c r="CR23" s="275"/>
      <c r="CS23" s="275"/>
      <c r="CT23" s="275"/>
      <c r="CU23" s="275"/>
      <c r="CV23" s="275"/>
      <c r="CW23" s="275"/>
      <c r="CX23" s="275"/>
      <c r="CY23" s="275"/>
      <c r="CZ23" s="275"/>
      <c r="DA23" s="275"/>
      <c r="DB23" s="275"/>
    </row>
    <row r="24" spans="1:106" s="1" customFormat="1" ht="13.5" customHeight="1" x14ac:dyDescent="0.2">
      <c r="A24" s="293"/>
      <c r="B24" s="293"/>
      <c r="C24" s="293"/>
      <c r="D24" s="293"/>
      <c r="E24" s="293"/>
      <c r="F24" s="293"/>
      <c r="G24" s="329" t="s">
        <v>22</v>
      </c>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6"/>
      <c r="BW24" s="24" t="s">
        <v>23</v>
      </c>
      <c r="BX24" s="279" t="s">
        <v>23</v>
      </c>
      <c r="BY24" s="279"/>
      <c r="BZ24" s="279"/>
      <c r="CA24" s="279"/>
      <c r="CB24" s="279"/>
      <c r="CC24" s="279"/>
      <c r="CD24" s="279"/>
      <c r="CE24" s="279"/>
      <c r="CF24" s="279"/>
      <c r="CG24" s="279"/>
      <c r="CH24" s="279"/>
      <c r="CI24" s="279"/>
      <c r="CJ24" s="279"/>
      <c r="CK24" s="279"/>
      <c r="CL24" s="279"/>
      <c r="CM24" s="279"/>
      <c r="CN24" s="275">
        <f>CN23+CN16+CN11</f>
        <v>15565.9558</v>
      </c>
      <c r="CO24" s="275"/>
      <c r="CP24" s="275"/>
      <c r="CQ24" s="275"/>
      <c r="CR24" s="275"/>
      <c r="CS24" s="275"/>
      <c r="CT24" s="275"/>
      <c r="CU24" s="275"/>
      <c r="CV24" s="275"/>
      <c r="CW24" s="275"/>
      <c r="CX24" s="275"/>
      <c r="CY24" s="275"/>
      <c r="CZ24" s="275"/>
      <c r="DA24" s="275"/>
      <c r="DB24" s="275"/>
    </row>
    <row r="25" spans="1:106" ht="3" customHeight="1" x14ac:dyDescent="0.25"/>
    <row r="26" spans="1:106" s="8" customFormat="1" ht="48" customHeight="1" x14ac:dyDescent="0.2">
      <c r="A26" s="326" t="s">
        <v>99</v>
      </c>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c r="CP26" s="327"/>
      <c r="CQ26" s="327"/>
      <c r="CR26" s="327"/>
      <c r="CS26" s="327"/>
      <c r="CT26" s="327"/>
      <c r="CU26" s="327"/>
      <c r="CV26" s="327"/>
      <c r="CW26" s="327"/>
      <c r="CX26" s="327"/>
      <c r="CY26" s="327"/>
      <c r="CZ26" s="327"/>
      <c r="DA26" s="327"/>
      <c r="DB26" s="327"/>
    </row>
    <row r="27" spans="1:106" ht="12" customHeight="1" x14ac:dyDescent="0.25"/>
    <row r="28" spans="1:106" x14ac:dyDescent="0.25">
      <c r="O28" s="2">
        <v>703</v>
      </c>
      <c r="T28" s="34">
        <f>'2 ФОТ (пл)'!EO15*30.2%</f>
        <v>15565.9558</v>
      </c>
    </row>
    <row r="29" spans="1:106" x14ac:dyDescent="0.25">
      <c r="O29" s="2">
        <v>702</v>
      </c>
      <c r="T29" s="2">
        <f>'2 ФОТ (пл)'!EO16*30.2%</f>
        <v>0</v>
      </c>
    </row>
    <row r="30" spans="1:106" x14ac:dyDescent="0.25">
      <c r="T30" s="34">
        <f>T28+T29</f>
        <v>15565.9558</v>
      </c>
    </row>
    <row r="31" spans="1:106" x14ac:dyDescent="0.25">
      <c r="T31" s="34">
        <f>T30-CN24</f>
        <v>0</v>
      </c>
    </row>
  </sheetData>
  <mergeCells count="64">
    <mergeCell ref="A26:DB26"/>
    <mergeCell ref="A23:F23"/>
    <mergeCell ref="H23:BV23"/>
    <mergeCell ref="BX23:CM23"/>
    <mergeCell ref="CN23:DB23"/>
    <mergeCell ref="A24:F24"/>
    <mergeCell ref="G24:BV24"/>
    <mergeCell ref="BX24:CM24"/>
    <mergeCell ref="CN24:DB24"/>
    <mergeCell ref="CN22:DB22"/>
    <mergeCell ref="CN21:DB21"/>
    <mergeCell ref="A20:F20"/>
    <mergeCell ref="H20:BV20"/>
    <mergeCell ref="BX20:CM20"/>
    <mergeCell ref="CN20:DB20"/>
    <mergeCell ref="A21:F21"/>
    <mergeCell ref="H21:BV21"/>
    <mergeCell ref="BX21:CM21"/>
    <mergeCell ref="A22:F22"/>
    <mergeCell ref="H22:BV22"/>
    <mergeCell ref="BX22:CM22"/>
    <mergeCell ref="H13:BV13"/>
    <mergeCell ref="CN19:DB19"/>
    <mergeCell ref="CN16:DB16"/>
    <mergeCell ref="CN17:DB18"/>
    <mergeCell ref="A19:F19"/>
    <mergeCell ref="H19:BV19"/>
    <mergeCell ref="BX19:CM19"/>
    <mergeCell ref="A16:F16"/>
    <mergeCell ref="H16:BV16"/>
    <mergeCell ref="BX16:CM16"/>
    <mergeCell ref="A17:F18"/>
    <mergeCell ref="H17:BV17"/>
    <mergeCell ref="BX17:CM18"/>
    <mergeCell ref="H18:BV18"/>
    <mergeCell ref="A11:F11"/>
    <mergeCell ref="H11:BV11"/>
    <mergeCell ref="BX11:CM11"/>
    <mergeCell ref="CN11:DB11"/>
    <mergeCell ref="A15:F15"/>
    <mergeCell ref="H15:BV15"/>
    <mergeCell ref="BX15:CM15"/>
    <mergeCell ref="CN15:DB15"/>
    <mergeCell ref="BX12:CM13"/>
    <mergeCell ref="CN14:DB14"/>
    <mergeCell ref="A12:F13"/>
    <mergeCell ref="A14:F14"/>
    <mergeCell ref="H14:BV14"/>
    <mergeCell ref="BX14:CM14"/>
    <mergeCell ref="H12:BV12"/>
    <mergeCell ref="CN12:DB13"/>
    <mergeCell ref="G9:BV9"/>
    <mergeCell ref="BX9:CM9"/>
    <mergeCell ref="CN9:DB9"/>
    <mergeCell ref="A10:F10"/>
    <mergeCell ref="A3:DB3"/>
    <mergeCell ref="I5:W5"/>
    <mergeCell ref="Z5:DA5"/>
    <mergeCell ref="F7:W7"/>
    <mergeCell ref="Z7:DA7"/>
    <mergeCell ref="G10:BV10"/>
    <mergeCell ref="BX10:CM10"/>
    <mergeCell ref="CN10:DB10"/>
    <mergeCell ref="A9:F9"/>
  </mergeCells>
  <phoneticPr fontId="32" type="noConversion"/>
  <pageMargins left="0.7" right="0.7" top="0.75" bottom="0.75" header="0.3" footer="0.3"/>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1"/>
  <sheetViews>
    <sheetView view="pageBreakPreview" zoomScale="80" zoomScaleNormal="130" zoomScaleSheetLayoutView="80" workbookViewId="0">
      <selection activeCell="BF34" sqref="BF34:BU34"/>
    </sheetView>
  </sheetViews>
  <sheetFormatPr defaultColWidth="0.85546875" defaultRowHeight="15" x14ac:dyDescent="0.25"/>
  <cols>
    <col min="1" max="6" width="0.85546875" style="2"/>
    <col min="7" max="7" width="6.7109375" style="2" customWidth="1"/>
    <col min="8" max="8" width="3" style="2" customWidth="1"/>
    <col min="9" max="14" width="0.85546875" style="2"/>
    <col min="15" max="15" width="11.140625" style="2" customWidth="1"/>
    <col min="16" max="16384" width="0.85546875" style="2"/>
  </cols>
  <sheetData>
    <row r="1" spans="1:105" ht="3" customHeight="1" x14ac:dyDescent="0.25"/>
    <row r="2" spans="1:105" ht="10.5" customHeight="1" x14ac:dyDescent="0.25"/>
    <row r="3" spans="1:105" s="6" customFormat="1" ht="14.25" x14ac:dyDescent="0.2">
      <c r="A3" s="231" t="s">
        <v>81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row>
    <row r="4" spans="1:105" s="6" customFormat="1" ht="14.25"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row>
    <row r="5" spans="1:105" s="6" customFormat="1" ht="24.75" customHeight="1" x14ac:dyDescent="0.2">
      <c r="A5" s="14"/>
      <c r="B5" s="14"/>
      <c r="C5" s="14"/>
      <c r="D5" s="14"/>
      <c r="E5" s="14"/>
      <c r="F5" s="14"/>
      <c r="G5" s="14"/>
      <c r="H5" s="14"/>
      <c r="I5" s="231" t="s">
        <v>201</v>
      </c>
      <c r="J5" s="231"/>
      <c r="K5" s="231"/>
      <c r="L5" s="231"/>
      <c r="M5" s="231"/>
      <c r="N5" s="231"/>
      <c r="O5" s="231"/>
      <c r="P5" s="231"/>
      <c r="Q5" s="231"/>
      <c r="R5" s="231"/>
      <c r="S5" s="231"/>
      <c r="T5" s="231"/>
      <c r="U5" s="231"/>
      <c r="V5" s="231"/>
      <c r="W5" s="231"/>
      <c r="X5" s="231"/>
      <c r="Y5" s="231"/>
      <c r="Z5" s="231"/>
      <c r="AA5" s="231"/>
      <c r="AB5" s="14"/>
      <c r="AC5" s="14"/>
      <c r="AD5" s="14"/>
      <c r="AE5" s="14"/>
      <c r="AF5" s="14"/>
      <c r="AG5" s="304" t="s">
        <v>102</v>
      </c>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6"/>
      <c r="CZ5" s="14"/>
      <c r="DA5" s="14"/>
    </row>
    <row r="6" spans="1:105" s="6" customFormat="1" ht="14.25"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row>
    <row r="7" spans="1:105" s="6" customFormat="1" ht="33" customHeight="1" x14ac:dyDescent="0.2">
      <c r="A7" s="14"/>
      <c r="B7" s="14"/>
      <c r="C7" s="14"/>
      <c r="D7" s="14"/>
      <c r="E7" s="14"/>
      <c r="F7" s="14"/>
      <c r="G7" s="14"/>
      <c r="H7" s="14"/>
      <c r="I7" s="231" t="s">
        <v>126</v>
      </c>
      <c r="J7" s="231"/>
      <c r="K7" s="231"/>
      <c r="L7" s="231"/>
      <c r="M7" s="231"/>
      <c r="N7" s="231"/>
      <c r="O7" s="231"/>
      <c r="P7" s="231"/>
      <c r="Q7" s="231"/>
      <c r="R7" s="231"/>
      <c r="S7" s="231"/>
      <c r="T7" s="231"/>
      <c r="U7" s="231"/>
      <c r="V7" s="231"/>
      <c r="W7" s="231"/>
      <c r="X7" s="231"/>
      <c r="Y7" s="231"/>
      <c r="Z7" s="231"/>
      <c r="AA7" s="231"/>
      <c r="AB7" s="14"/>
      <c r="AC7" s="14"/>
      <c r="AD7" s="14"/>
      <c r="AE7" s="14"/>
      <c r="AF7" s="14"/>
      <c r="AG7" s="304" t="s">
        <v>244</v>
      </c>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6"/>
      <c r="CZ7" s="14"/>
      <c r="DA7" s="14"/>
    </row>
    <row r="8" spans="1:105" ht="10.5" customHeight="1" x14ac:dyDescent="0.25"/>
    <row r="9" spans="1:105" s="3" customFormat="1" ht="45" customHeight="1" x14ac:dyDescent="0.2">
      <c r="A9" s="228" t="s">
        <v>13</v>
      </c>
      <c r="B9" s="229"/>
      <c r="C9" s="229"/>
      <c r="D9" s="229"/>
      <c r="E9" s="229"/>
      <c r="F9" s="229"/>
      <c r="G9" s="230"/>
      <c r="H9" s="228" t="s">
        <v>65</v>
      </c>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30"/>
      <c r="AP9" s="228" t="s">
        <v>82</v>
      </c>
      <c r="AQ9" s="229"/>
      <c r="AR9" s="229"/>
      <c r="AS9" s="229"/>
      <c r="AT9" s="229"/>
      <c r="AU9" s="229"/>
      <c r="AV9" s="229"/>
      <c r="AW9" s="229"/>
      <c r="AX9" s="229"/>
      <c r="AY9" s="229"/>
      <c r="AZ9" s="229"/>
      <c r="BA9" s="229"/>
      <c r="BB9" s="229"/>
      <c r="BC9" s="229"/>
      <c r="BD9" s="229"/>
      <c r="BE9" s="230"/>
      <c r="BF9" s="228" t="s">
        <v>83</v>
      </c>
      <c r="BG9" s="229"/>
      <c r="BH9" s="229"/>
      <c r="BI9" s="229"/>
      <c r="BJ9" s="229"/>
      <c r="BK9" s="229"/>
      <c r="BL9" s="229"/>
      <c r="BM9" s="229"/>
      <c r="BN9" s="229"/>
      <c r="BO9" s="229"/>
      <c r="BP9" s="229"/>
      <c r="BQ9" s="229"/>
      <c r="BR9" s="229"/>
      <c r="BS9" s="229"/>
      <c r="BT9" s="229"/>
      <c r="BU9" s="230"/>
      <c r="BV9" s="228" t="s">
        <v>84</v>
      </c>
      <c r="BW9" s="229"/>
      <c r="BX9" s="229"/>
      <c r="BY9" s="229"/>
      <c r="BZ9" s="229"/>
      <c r="CA9" s="229"/>
      <c r="CB9" s="229"/>
      <c r="CC9" s="229"/>
      <c r="CD9" s="229"/>
      <c r="CE9" s="229"/>
      <c r="CF9" s="229"/>
      <c r="CG9" s="229"/>
      <c r="CH9" s="229"/>
      <c r="CI9" s="229"/>
      <c r="CJ9" s="229"/>
      <c r="CK9" s="230"/>
      <c r="CL9" s="228" t="s">
        <v>85</v>
      </c>
      <c r="CM9" s="229"/>
      <c r="CN9" s="229"/>
      <c r="CO9" s="229"/>
      <c r="CP9" s="229"/>
      <c r="CQ9" s="229"/>
      <c r="CR9" s="229"/>
      <c r="CS9" s="229"/>
      <c r="CT9" s="229"/>
      <c r="CU9" s="229"/>
      <c r="CV9" s="229"/>
      <c r="CW9" s="229"/>
      <c r="CX9" s="229"/>
      <c r="CY9" s="229"/>
      <c r="CZ9" s="229"/>
      <c r="DA9" s="230"/>
    </row>
    <row r="10" spans="1:105" s="4" customFormat="1" ht="12.75" x14ac:dyDescent="0.2">
      <c r="A10" s="221">
        <v>1</v>
      </c>
      <c r="B10" s="221"/>
      <c r="C10" s="221"/>
      <c r="D10" s="221"/>
      <c r="E10" s="221"/>
      <c r="F10" s="221"/>
      <c r="G10" s="221"/>
      <c r="H10" s="221">
        <v>2</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v>4</v>
      </c>
      <c r="AQ10" s="221"/>
      <c r="AR10" s="221"/>
      <c r="AS10" s="221"/>
      <c r="AT10" s="221"/>
      <c r="AU10" s="221"/>
      <c r="AV10" s="221"/>
      <c r="AW10" s="221"/>
      <c r="AX10" s="221"/>
      <c r="AY10" s="221"/>
      <c r="AZ10" s="221"/>
      <c r="BA10" s="221"/>
      <c r="BB10" s="221"/>
      <c r="BC10" s="221"/>
      <c r="BD10" s="221"/>
      <c r="BE10" s="221"/>
      <c r="BF10" s="221">
        <v>5</v>
      </c>
      <c r="BG10" s="221"/>
      <c r="BH10" s="221"/>
      <c r="BI10" s="221"/>
      <c r="BJ10" s="221"/>
      <c r="BK10" s="221"/>
      <c r="BL10" s="221"/>
      <c r="BM10" s="221"/>
      <c r="BN10" s="221"/>
      <c r="BO10" s="221"/>
      <c r="BP10" s="221"/>
      <c r="BQ10" s="221"/>
      <c r="BR10" s="221"/>
      <c r="BS10" s="221"/>
      <c r="BT10" s="221"/>
      <c r="BU10" s="221"/>
      <c r="BV10" s="221">
        <v>6</v>
      </c>
      <c r="BW10" s="221"/>
      <c r="BX10" s="221"/>
      <c r="BY10" s="221"/>
      <c r="BZ10" s="221"/>
      <c r="CA10" s="221"/>
      <c r="CB10" s="221"/>
      <c r="CC10" s="221"/>
      <c r="CD10" s="221"/>
      <c r="CE10" s="221"/>
      <c r="CF10" s="221"/>
      <c r="CG10" s="221"/>
      <c r="CH10" s="221"/>
      <c r="CI10" s="221"/>
      <c r="CJ10" s="221"/>
      <c r="CK10" s="221"/>
      <c r="CL10" s="221">
        <v>6</v>
      </c>
      <c r="CM10" s="221"/>
      <c r="CN10" s="221"/>
      <c r="CO10" s="221"/>
      <c r="CP10" s="221"/>
      <c r="CQ10" s="221"/>
      <c r="CR10" s="221"/>
      <c r="CS10" s="221"/>
      <c r="CT10" s="221"/>
      <c r="CU10" s="221"/>
      <c r="CV10" s="221"/>
      <c r="CW10" s="221"/>
      <c r="CX10" s="221"/>
      <c r="CY10" s="221"/>
      <c r="CZ10" s="221"/>
      <c r="DA10" s="221"/>
    </row>
    <row r="11" spans="1:105" s="5" customFormat="1" ht="15" customHeight="1" x14ac:dyDescent="0.2">
      <c r="A11" s="293" t="s">
        <v>42</v>
      </c>
      <c r="B11" s="293"/>
      <c r="C11" s="293"/>
      <c r="D11" s="293"/>
      <c r="E11" s="293"/>
      <c r="F11" s="293"/>
      <c r="G11" s="293"/>
      <c r="H11" s="353" t="s">
        <v>218</v>
      </c>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4">
        <f>BV13+BV14+BV15+BV16</f>
        <v>0</v>
      </c>
      <c r="BW11" s="364"/>
      <c r="BX11" s="364"/>
      <c r="BY11" s="364"/>
      <c r="BZ11" s="364"/>
      <c r="CA11" s="364"/>
      <c r="CB11" s="364"/>
      <c r="CC11" s="364"/>
      <c r="CD11" s="364"/>
      <c r="CE11" s="364"/>
      <c r="CF11" s="364"/>
      <c r="CG11" s="364"/>
      <c r="CH11" s="364"/>
      <c r="CI11" s="364"/>
      <c r="CJ11" s="364"/>
      <c r="CK11" s="364"/>
      <c r="CL11" s="275">
        <f>CL13+CL14+CL15+CL16</f>
        <v>0</v>
      </c>
      <c r="CM11" s="275"/>
      <c r="CN11" s="275"/>
      <c r="CO11" s="275"/>
      <c r="CP11" s="275"/>
      <c r="CQ11" s="275"/>
      <c r="CR11" s="275"/>
      <c r="CS11" s="275"/>
      <c r="CT11" s="275"/>
      <c r="CU11" s="275"/>
      <c r="CV11" s="275"/>
      <c r="CW11" s="275"/>
      <c r="CX11" s="275"/>
      <c r="CY11" s="275"/>
      <c r="CZ11" s="275"/>
      <c r="DA11" s="275"/>
    </row>
    <row r="12" spans="1:105" s="5" customFormat="1" ht="15" customHeight="1" x14ac:dyDescent="0.2">
      <c r="A12" s="310"/>
      <c r="B12" s="310"/>
      <c r="C12" s="310"/>
      <c r="D12" s="310"/>
      <c r="E12" s="310"/>
      <c r="F12" s="310"/>
      <c r="G12" s="310"/>
      <c r="H12" s="352" t="s">
        <v>230</v>
      </c>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362"/>
      <c r="BW12" s="362"/>
      <c r="BX12" s="362"/>
      <c r="BY12" s="362"/>
      <c r="BZ12" s="362"/>
      <c r="CA12" s="362"/>
      <c r="CB12" s="362"/>
      <c r="CC12" s="362"/>
      <c r="CD12" s="362"/>
      <c r="CE12" s="362"/>
      <c r="CF12" s="362"/>
      <c r="CG12" s="362"/>
      <c r="CH12" s="362"/>
      <c r="CI12" s="362"/>
      <c r="CJ12" s="362"/>
      <c r="CK12" s="362"/>
      <c r="CL12" s="280"/>
      <c r="CM12" s="280"/>
      <c r="CN12" s="280"/>
      <c r="CO12" s="280"/>
      <c r="CP12" s="280"/>
      <c r="CQ12" s="280"/>
      <c r="CR12" s="280"/>
      <c r="CS12" s="280"/>
      <c r="CT12" s="280"/>
      <c r="CU12" s="280"/>
      <c r="CV12" s="280"/>
      <c r="CW12" s="280"/>
      <c r="CX12" s="280"/>
      <c r="CY12" s="280"/>
      <c r="CZ12" s="280"/>
      <c r="DA12" s="280"/>
    </row>
    <row r="13" spans="1:105" s="5" customFormat="1" ht="27" customHeight="1" x14ac:dyDescent="0.2">
      <c r="A13" s="310" t="s">
        <v>43</v>
      </c>
      <c r="B13" s="310"/>
      <c r="C13" s="310"/>
      <c r="D13" s="310"/>
      <c r="E13" s="310"/>
      <c r="F13" s="310"/>
      <c r="G13" s="310"/>
      <c r="H13" s="355" t="s">
        <v>547</v>
      </c>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294">
        <v>1</v>
      </c>
      <c r="AQ13" s="294"/>
      <c r="AR13" s="294"/>
      <c r="AS13" s="294"/>
      <c r="AT13" s="294"/>
      <c r="AU13" s="294"/>
      <c r="AV13" s="294"/>
      <c r="AW13" s="294"/>
      <c r="AX13" s="294"/>
      <c r="AY13" s="294"/>
      <c r="AZ13" s="294"/>
      <c r="BA13" s="294"/>
      <c r="BB13" s="294"/>
      <c r="BC13" s="294"/>
      <c r="BD13" s="294"/>
      <c r="BE13" s="294"/>
      <c r="BF13" s="303">
        <f>'[1]135'!$H$15</f>
        <v>0</v>
      </c>
      <c r="BG13" s="294"/>
      <c r="BH13" s="294"/>
      <c r="BI13" s="294"/>
      <c r="BJ13" s="294"/>
      <c r="BK13" s="294"/>
      <c r="BL13" s="294"/>
      <c r="BM13" s="294"/>
      <c r="BN13" s="294"/>
      <c r="BO13" s="294"/>
      <c r="BP13" s="294"/>
      <c r="BQ13" s="294"/>
      <c r="BR13" s="294"/>
      <c r="BS13" s="294"/>
      <c r="BT13" s="294"/>
      <c r="BU13" s="294"/>
      <c r="BV13" s="362"/>
      <c r="BW13" s="362"/>
      <c r="BX13" s="362"/>
      <c r="BY13" s="362"/>
      <c r="BZ13" s="362"/>
      <c r="CA13" s="362"/>
      <c r="CB13" s="362"/>
      <c r="CC13" s="362"/>
      <c r="CD13" s="362"/>
      <c r="CE13" s="362"/>
      <c r="CF13" s="362"/>
      <c r="CG13" s="362"/>
      <c r="CH13" s="362"/>
      <c r="CI13" s="362"/>
      <c r="CJ13" s="362"/>
      <c r="CK13" s="362"/>
      <c r="CL13" s="280">
        <f>AP13*BF13*(BV13+1)</f>
        <v>0</v>
      </c>
      <c r="CM13" s="280"/>
      <c r="CN13" s="280"/>
      <c r="CO13" s="280"/>
      <c r="CP13" s="280"/>
      <c r="CQ13" s="280"/>
      <c r="CR13" s="280"/>
      <c r="CS13" s="280"/>
      <c r="CT13" s="280"/>
      <c r="CU13" s="280"/>
      <c r="CV13" s="280"/>
      <c r="CW13" s="280"/>
      <c r="CX13" s="280"/>
      <c r="CY13" s="280"/>
      <c r="CZ13" s="280"/>
      <c r="DA13" s="280"/>
    </row>
    <row r="14" spans="1:105" s="5" customFormat="1" ht="15" customHeight="1" x14ac:dyDescent="0.2">
      <c r="A14" s="310" t="s">
        <v>44</v>
      </c>
      <c r="B14" s="310"/>
      <c r="C14" s="310"/>
      <c r="D14" s="310"/>
      <c r="E14" s="310"/>
      <c r="F14" s="310"/>
      <c r="G14" s="310"/>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362"/>
      <c r="BW14" s="362"/>
      <c r="BX14" s="362"/>
      <c r="BY14" s="362"/>
      <c r="BZ14" s="362"/>
      <c r="CA14" s="362"/>
      <c r="CB14" s="362"/>
      <c r="CC14" s="362"/>
      <c r="CD14" s="362"/>
      <c r="CE14" s="362"/>
      <c r="CF14" s="362"/>
      <c r="CG14" s="362"/>
      <c r="CH14" s="362"/>
      <c r="CI14" s="362"/>
      <c r="CJ14" s="362"/>
      <c r="CK14" s="362"/>
      <c r="CL14" s="280">
        <f>AP14*BF14*(BV14+1)</f>
        <v>0</v>
      </c>
      <c r="CM14" s="280"/>
      <c r="CN14" s="280"/>
      <c r="CO14" s="280"/>
      <c r="CP14" s="280"/>
      <c r="CQ14" s="280"/>
      <c r="CR14" s="280"/>
      <c r="CS14" s="280"/>
      <c r="CT14" s="280"/>
      <c r="CU14" s="280"/>
      <c r="CV14" s="280"/>
      <c r="CW14" s="280"/>
      <c r="CX14" s="280"/>
      <c r="CY14" s="280"/>
      <c r="CZ14" s="280"/>
      <c r="DA14" s="280"/>
    </row>
    <row r="15" spans="1:105" s="5" customFormat="1" ht="15" customHeight="1" x14ac:dyDescent="0.2">
      <c r="A15" s="310" t="s">
        <v>45</v>
      </c>
      <c r="B15" s="310"/>
      <c r="C15" s="310"/>
      <c r="D15" s="310"/>
      <c r="E15" s="310"/>
      <c r="F15" s="310"/>
      <c r="G15" s="310"/>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362"/>
      <c r="BW15" s="362"/>
      <c r="BX15" s="362"/>
      <c r="BY15" s="362"/>
      <c r="BZ15" s="362"/>
      <c r="CA15" s="362"/>
      <c r="CB15" s="362"/>
      <c r="CC15" s="362"/>
      <c r="CD15" s="362"/>
      <c r="CE15" s="362"/>
      <c r="CF15" s="362"/>
      <c r="CG15" s="362"/>
      <c r="CH15" s="362"/>
      <c r="CI15" s="362"/>
      <c r="CJ15" s="362"/>
      <c r="CK15" s="362"/>
      <c r="CL15" s="280">
        <f>AP15*BF15*(BV15+1)</f>
        <v>0</v>
      </c>
      <c r="CM15" s="280"/>
      <c r="CN15" s="280"/>
      <c r="CO15" s="280"/>
      <c r="CP15" s="280"/>
      <c r="CQ15" s="280"/>
      <c r="CR15" s="280"/>
      <c r="CS15" s="280"/>
      <c r="CT15" s="280"/>
      <c r="CU15" s="280"/>
      <c r="CV15" s="280"/>
      <c r="CW15" s="280"/>
      <c r="CX15" s="280"/>
      <c r="CY15" s="280"/>
      <c r="CZ15" s="280"/>
      <c r="DA15" s="280"/>
    </row>
    <row r="16" spans="1:105" s="5" customFormat="1" ht="15" customHeight="1" x14ac:dyDescent="0.2">
      <c r="A16" s="310" t="s">
        <v>219</v>
      </c>
      <c r="B16" s="310"/>
      <c r="C16" s="310"/>
      <c r="D16" s="310"/>
      <c r="E16" s="310"/>
      <c r="F16" s="310"/>
      <c r="G16" s="310"/>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362"/>
      <c r="BW16" s="362"/>
      <c r="BX16" s="362"/>
      <c r="BY16" s="362"/>
      <c r="BZ16" s="362"/>
      <c r="CA16" s="362"/>
      <c r="CB16" s="362"/>
      <c r="CC16" s="362"/>
      <c r="CD16" s="362"/>
      <c r="CE16" s="362"/>
      <c r="CF16" s="362"/>
      <c r="CG16" s="362"/>
      <c r="CH16" s="362"/>
      <c r="CI16" s="362"/>
      <c r="CJ16" s="362"/>
      <c r="CK16" s="362"/>
      <c r="CL16" s="280">
        <f>AP16*BF16*(BV16+1)</f>
        <v>0</v>
      </c>
      <c r="CM16" s="280"/>
      <c r="CN16" s="280"/>
      <c r="CO16" s="280"/>
      <c r="CP16" s="280"/>
      <c r="CQ16" s="280"/>
      <c r="CR16" s="280"/>
      <c r="CS16" s="280"/>
      <c r="CT16" s="280"/>
      <c r="CU16" s="280"/>
      <c r="CV16" s="280"/>
      <c r="CW16" s="280"/>
      <c r="CX16" s="280"/>
      <c r="CY16" s="280"/>
      <c r="CZ16" s="280"/>
      <c r="DA16" s="280"/>
    </row>
    <row r="17" spans="1:105" s="5" customFormat="1" ht="15" customHeight="1" x14ac:dyDescent="0.2">
      <c r="A17" s="293" t="s">
        <v>46</v>
      </c>
      <c r="B17" s="293"/>
      <c r="C17" s="293"/>
      <c r="D17" s="293"/>
      <c r="E17" s="293"/>
      <c r="F17" s="293"/>
      <c r="G17" s="293"/>
      <c r="H17" s="353" t="s">
        <v>220</v>
      </c>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4">
        <f>BV19+BV20+BV21+BV22</f>
        <v>0</v>
      </c>
      <c r="BW17" s="364"/>
      <c r="BX17" s="364"/>
      <c r="BY17" s="364"/>
      <c r="BZ17" s="364"/>
      <c r="CA17" s="364"/>
      <c r="CB17" s="364"/>
      <c r="CC17" s="364"/>
      <c r="CD17" s="364"/>
      <c r="CE17" s="364"/>
      <c r="CF17" s="364"/>
      <c r="CG17" s="364"/>
      <c r="CH17" s="364"/>
      <c r="CI17" s="364"/>
      <c r="CJ17" s="364"/>
      <c r="CK17" s="364"/>
      <c r="CL17" s="275">
        <f>CL19+CL20+CL21+CL22</f>
        <v>0</v>
      </c>
      <c r="CM17" s="275"/>
      <c r="CN17" s="275"/>
      <c r="CO17" s="275"/>
      <c r="CP17" s="275"/>
      <c r="CQ17" s="275"/>
      <c r="CR17" s="275"/>
      <c r="CS17" s="275"/>
      <c r="CT17" s="275"/>
      <c r="CU17" s="275"/>
      <c r="CV17" s="275"/>
      <c r="CW17" s="275"/>
      <c r="CX17" s="275"/>
      <c r="CY17" s="275"/>
      <c r="CZ17" s="275"/>
      <c r="DA17" s="275"/>
    </row>
    <row r="18" spans="1:105" s="32" customFormat="1" ht="15" customHeight="1" x14ac:dyDescent="0.2">
      <c r="A18" s="365"/>
      <c r="B18" s="365"/>
      <c r="C18" s="365"/>
      <c r="D18" s="365"/>
      <c r="E18" s="365"/>
      <c r="F18" s="365"/>
      <c r="G18" s="365"/>
      <c r="H18" s="355" t="s">
        <v>230</v>
      </c>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362"/>
      <c r="BW18" s="362"/>
      <c r="BX18" s="362"/>
      <c r="BY18" s="362"/>
      <c r="BZ18" s="362"/>
      <c r="CA18" s="362"/>
      <c r="CB18" s="362"/>
      <c r="CC18" s="362"/>
      <c r="CD18" s="362"/>
      <c r="CE18" s="362"/>
      <c r="CF18" s="362"/>
      <c r="CG18" s="362"/>
      <c r="CH18" s="362"/>
      <c r="CI18" s="362"/>
      <c r="CJ18" s="362"/>
      <c r="CK18" s="362"/>
      <c r="CL18" s="280"/>
      <c r="CM18" s="280"/>
      <c r="CN18" s="280"/>
      <c r="CO18" s="280"/>
      <c r="CP18" s="280"/>
      <c r="CQ18" s="280"/>
      <c r="CR18" s="280"/>
      <c r="CS18" s="280"/>
      <c r="CT18" s="280"/>
      <c r="CU18" s="280"/>
      <c r="CV18" s="280"/>
      <c r="CW18" s="280"/>
      <c r="CX18" s="280"/>
      <c r="CY18" s="280"/>
      <c r="CZ18" s="280"/>
      <c r="DA18" s="280"/>
    </row>
    <row r="19" spans="1:105" s="5" customFormat="1" ht="24" customHeight="1" x14ac:dyDescent="0.2">
      <c r="A19" s="310" t="s">
        <v>47</v>
      </c>
      <c r="B19" s="310"/>
      <c r="C19" s="310"/>
      <c r="D19" s="310"/>
      <c r="E19" s="310"/>
      <c r="F19" s="310"/>
      <c r="G19" s="310"/>
      <c r="H19" s="355" t="s">
        <v>548</v>
      </c>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294">
        <v>1</v>
      </c>
      <c r="AQ19" s="294"/>
      <c r="AR19" s="294"/>
      <c r="AS19" s="294"/>
      <c r="AT19" s="294"/>
      <c r="AU19" s="294"/>
      <c r="AV19" s="294"/>
      <c r="AW19" s="294"/>
      <c r="AX19" s="294"/>
      <c r="AY19" s="294"/>
      <c r="AZ19" s="294"/>
      <c r="BA19" s="294"/>
      <c r="BB19" s="294"/>
      <c r="BC19" s="294"/>
      <c r="BD19" s="294"/>
      <c r="BE19" s="294"/>
      <c r="BF19" s="303">
        <f>'[1]135'!$H$16</f>
        <v>0</v>
      </c>
      <c r="BG19" s="294"/>
      <c r="BH19" s="294"/>
      <c r="BI19" s="294"/>
      <c r="BJ19" s="294"/>
      <c r="BK19" s="294"/>
      <c r="BL19" s="294"/>
      <c r="BM19" s="294"/>
      <c r="BN19" s="294"/>
      <c r="BO19" s="294"/>
      <c r="BP19" s="294"/>
      <c r="BQ19" s="294"/>
      <c r="BR19" s="294"/>
      <c r="BS19" s="294"/>
      <c r="BT19" s="294"/>
      <c r="BU19" s="294"/>
      <c r="BV19" s="362"/>
      <c r="BW19" s="362"/>
      <c r="BX19" s="362"/>
      <c r="BY19" s="362"/>
      <c r="BZ19" s="362"/>
      <c r="CA19" s="362"/>
      <c r="CB19" s="362"/>
      <c r="CC19" s="362"/>
      <c r="CD19" s="362"/>
      <c r="CE19" s="362"/>
      <c r="CF19" s="362"/>
      <c r="CG19" s="362"/>
      <c r="CH19" s="362"/>
      <c r="CI19" s="362"/>
      <c r="CJ19" s="362"/>
      <c r="CK19" s="362"/>
      <c r="CL19" s="280">
        <f>AP19*BF19*(BV19+1)</f>
        <v>0</v>
      </c>
      <c r="CM19" s="280"/>
      <c r="CN19" s="280"/>
      <c r="CO19" s="280"/>
      <c r="CP19" s="280"/>
      <c r="CQ19" s="280"/>
      <c r="CR19" s="280"/>
      <c r="CS19" s="280"/>
      <c r="CT19" s="280"/>
      <c r="CU19" s="280"/>
      <c r="CV19" s="280"/>
      <c r="CW19" s="280"/>
      <c r="CX19" s="280"/>
      <c r="CY19" s="280"/>
      <c r="CZ19" s="280"/>
      <c r="DA19" s="280"/>
    </row>
    <row r="20" spans="1:105" s="5" customFormat="1" ht="15" customHeight="1" x14ac:dyDescent="0.2">
      <c r="A20" s="310" t="s">
        <v>48</v>
      </c>
      <c r="B20" s="310"/>
      <c r="C20" s="310"/>
      <c r="D20" s="310"/>
      <c r="E20" s="310"/>
      <c r="F20" s="310"/>
      <c r="G20" s="310"/>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294">
        <v>1</v>
      </c>
      <c r="AQ20" s="294"/>
      <c r="AR20" s="294"/>
      <c r="AS20" s="294"/>
      <c r="AT20" s="294"/>
      <c r="AU20" s="294"/>
      <c r="AV20" s="294"/>
      <c r="AW20" s="294"/>
      <c r="AX20" s="294"/>
      <c r="AY20" s="294"/>
      <c r="AZ20" s="294"/>
      <c r="BA20" s="294"/>
      <c r="BB20" s="294"/>
      <c r="BC20" s="294"/>
      <c r="BD20" s="294"/>
      <c r="BE20" s="294"/>
      <c r="BF20" s="294">
        <v>0</v>
      </c>
      <c r="BG20" s="294"/>
      <c r="BH20" s="294"/>
      <c r="BI20" s="294"/>
      <c r="BJ20" s="294"/>
      <c r="BK20" s="294"/>
      <c r="BL20" s="294"/>
      <c r="BM20" s="294"/>
      <c r="BN20" s="294"/>
      <c r="BO20" s="294"/>
      <c r="BP20" s="294"/>
      <c r="BQ20" s="294"/>
      <c r="BR20" s="294"/>
      <c r="BS20" s="294"/>
      <c r="BT20" s="294"/>
      <c r="BU20" s="294"/>
      <c r="BV20" s="362"/>
      <c r="BW20" s="362"/>
      <c r="BX20" s="362"/>
      <c r="BY20" s="362"/>
      <c r="BZ20" s="362"/>
      <c r="CA20" s="362"/>
      <c r="CB20" s="362"/>
      <c r="CC20" s="362"/>
      <c r="CD20" s="362"/>
      <c r="CE20" s="362"/>
      <c r="CF20" s="362"/>
      <c r="CG20" s="362"/>
      <c r="CH20" s="362"/>
      <c r="CI20" s="362"/>
      <c r="CJ20" s="362"/>
      <c r="CK20" s="362"/>
      <c r="CL20" s="280">
        <f>AP20*BF20*(BV20+1)</f>
        <v>0</v>
      </c>
      <c r="CM20" s="280"/>
      <c r="CN20" s="280"/>
      <c r="CO20" s="280"/>
      <c r="CP20" s="280"/>
      <c r="CQ20" s="280"/>
      <c r="CR20" s="280"/>
      <c r="CS20" s="280"/>
      <c r="CT20" s="280"/>
      <c r="CU20" s="280"/>
      <c r="CV20" s="280"/>
      <c r="CW20" s="280"/>
      <c r="CX20" s="280"/>
      <c r="CY20" s="280"/>
      <c r="CZ20" s="280"/>
      <c r="DA20" s="280"/>
    </row>
    <row r="21" spans="1:105" s="5" customFormat="1" ht="15" customHeight="1" x14ac:dyDescent="0.2">
      <c r="A21" s="310" t="s">
        <v>49</v>
      </c>
      <c r="B21" s="310"/>
      <c r="C21" s="310"/>
      <c r="D21" s="310"/>
      <c r="E21" s="310"/>
      <c r="F21" s="310"/>
      <c r="G21" s="310"/>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362"/>
      <c r="BW21" s="362"/>
      <c r="BX21" s="362"/>
      <c r="BY21" s="362"/>
      <c r="BZ21" s="362"/>
      <c r="CA21" s="362"/>
      <c r="CB21" s="362"/>
      <c r="CC21" s="362"/>
      <c r="CD21" s="362"/>
      <c r="CE21" s="362"/>
      <c r="CF21" s="362"/>
      <c r="CG21" s="362"/>
      <c r="CH21" s="362"/>
      <c r="CI21" s="362"/>
      <c r="CJ21" s="362"/>
      <c r="CK21" s="362"/>
      <c r="CL21" s="280">
        <f>AP21*BF21*(BV21+1)</f>
        <v>0</v>
      </c>
      <c r="CM21" s="280"/>
      <c r="CN21" s="280"/>
      <c r="CO21" s="280"/>
      <c r="CP21" s="280"/>
      <c r="CQ21" s="280"/>
      <c r="CR21" s="280"/>
      <c r="CS21" s="280"/>
      <c r="CT21" s="280"/>
      <c r="CU21" s="280"/>
      <c r="CV21" s="280"/>
      <c r="CW21" s="280"/>
      <c r="CX21" s="280"/>
      <c r="CY21" s="280"/>
      <c r="CZ21" s="280"/>
      <c r="DA21" s="280"/>
    </row>
    <row r="22" spans="1:105" s="5" customFormat="1" ht="15" customHeight="1" x14ac:dyDescent="0.2">
      <c r="A22" s="310" t="s">
        <v>50</v>
      </c>
      <c r="B22" s="310"/>
      <c r="C22" s="310"/>
      <c r="D22" s="310"/>
      <c r="E22" s="310"/>
      <c r="F22" s="310"/>
      <c r="G22" s="310"/>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362"/>
      <c r="BW22" s="362"/>
      <c r="BX22" s="362"/>
      <c r="BY22" s="362"/>
      <c r="BZ22" s="362"/>
      <c r="CA22" s="362"/>
      <c r="CB22" s="362"/>
      <c r="CC22" s="362"/>
      <c r="CD22" s="362"/>
      <c r="CE22" s="362"/>
      <c r="CF22" s="362"/>
      <c r="CG22" s="362"/>
      <c r="CH22" s="362"/>
      <c r="CI22" s="362"/>
      <c r="CJ22" s="362"/>
      <c r="CK22" s="362"/>
      <c r="CL22" s="280">
        <f>AP22*BF22*(BV22+1)</f>
        <v>0</v>
      </c>
      <c r="CM22" s="280"/>
      <c r="CN22" s="280"/>
      <c r="CO22" s="280"/>
      <c r="CP22" s="280"/>
      <c r="CQ22" s="280"/>
      <c r="CR22" s="280"/>
      <c r="CS22" s="280"/>
      <c r="CT22" s="280"/>
      <c r="CU22" s="280"/>
      <c r="CV22" s="280"/>
      <c r="CW22" s="280"/>
      <c r="CX22" s="280"/>
      <c r="CY22" s="280"/>
      <c r="CZ22" s="280"/>
      <c r="DA22" s="280"/>
    </row>
    <row r="23" spans="1:105" s="30" customFormat="1" ht="15" customHeight="1" x14ac:dyDescent="0.2">
      <c r="A23" s="293" t="s">
        <v>52</v>
      </c>
      <c r="B23" s="293"/>
      <c r="C23" s="293"/>
      <c r="D23" s="293"/>
      <c r="E23" s="293"/>
      <c r="F23" s="293"/>
      <c r="G23" s="293"/>
      <c r="H23" s="353" t="s">
        <v>221</v>
      </c>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3"/>
      <c r="BU23" s="363"/>
      <c r="BV23" s="364">
        <f>BV25+BV26+BV27+BV28</f>
        <v>0</v>
      </c>
      <c r="BW23" s="364"/>
      <c r="BX23" s="364"/>
      <c r="BY23" s="364"/>
      <c r="BZ23" s="364"/>
      <c r="CA23" s="364"/>
      <c r="CB23" s="364"/>
      <c r="CC23" s="364"/>
      <c r="CD23" s="364"/>
      <c r="CE23" s="364"/>
      <c r="CF23" s="364"/>
      <c r="CG23" s="364"/>
      <c r="CH23" s="364"/>
      <c r="CI23" s="364"/>
      <c r="CJ23" s="364"/>
      <c r="CK23" s="364"/>
      <c r="CL23" s="275">
        <f>CL25+CL26+CL27+CL28</f>
        <v>0</v>
      </c>
      <c r="CM23" s="275"/>
      <c r="CN23" s="275"/>
      <c r="CO23" s="275"/>
      <c r="CP23" s="275"/>
      <c r="CQ23" s="275"/>
      <c r="CR23" s="275"/>
      <c r="CS23" s="275"/>
      <c r="CT23" s="275"/>
      <c r="CU23" s="275"/>
      <c r="CV23" s="275"/>
      <c r="CW23" s="275"/>
      <c r="CX23" s="275"/>
      <c r="CY23" s="275"/>
      <c r="CZ23" s="275"/>
      <c r="DA23" s="275"/>
    </row>
    <row r="24" spans="1:105" s="33" customFormat="1" ht="15" customHeight="1" x14ac:dyDescent="0.2">
      <c r="A24" s="365"/>
      <c r="B24" s="365"/>
      <c r="C24" s="365"/>
      <c r="D24" s="365"/>
      <c r="E24" s="365"/>
      <c r="F24" s="365"/>
      <c r="G24" s="365"/>
      <c r="H24" s="355" t="s">
        <v>230</v>
      </c>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362"/>
      <c r="BW24" s="362"/>
      <c r="BX24" s="362"/>
      <c r="BY24" s="362"/>
      <c r="BZ24" s="362"/>
      <c r="CA24" s="362"/>
      <c r="CB24" s="362"/>
      <c r="CC24" s="362"/>
      <c r="CD24" s="362"/>
      <c r="CE24" s="362"/>
      <c r="CF24" s="362"/>
      <c r="CG24" s="362"/>
      <c r="CH24" s="362"/>
      <c r="CI24" s="362"/>
      <c r="CJ24" s="362"/>
      <c r="CK24" s="362"/>
      <c r="CL24" s="280"/>
      <c r="CM24" s="280"/>
      <c r="CN24" s="280"/>
      <c r="CO24" s="280"/>
      <c r="CP24" s="280"/>
      <c r="CQ24" s="280"/>
      <c r="CR24" s="280"/>
      <c r="CS24" s="280"/>
      <c r="CT24" s="280"/>
      <c r="CU24" s="280"/>
      <c r="CV24" s="280"/>
      <c r="CW24" s="280"/>
      <c r="CX24" s="280"/>
      <c r="CY24" s="280"/>
      <c r="CZ24" s="280"/>
      <c r="DA24" s="280"/>
    </row>
    <row r="25" spans="1:105" s="30" customFormat="1" ht="26.25" customHeight="1" x14ac:dyDescent="0.2">
      <c r="A25" s="310" t="s">
        <v>222</v>
      </c>
      <c r="B25" s="310"/>
      <c r="C25" s="310"/>
      <c r="D25" s="310"/>
      <c r="E25" s="310"/>
      <c r="F25" s="310"/>
      <c r="G25" s="310"/>
      <c r="H25" s="355" t="s">
        <v>0</v>
      </c>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294">
        <v>1</v>
      </c>
      <c r="AQ25" s="294"/>
      <c r="AR25" s="294"/>
      <c r="AS25" s="294"/>
      <c r="AT25" s="294"/>
      <c r="AU25" s="294"/>
      <c r="AV25" s="294"/>
      <c r="AW25" s="294"/>
      <c r="AX25" s="294"/>
      <c r="AY25" s="294"/>
      <c r="AZ25" s="294"/>
      <c r="BA25" s="294"/>
      <c r="BB25" s="294"/>
      <c r="BC25" s="294"/>
      <c r="BD25" s="294"/>
      <c r="BE25" s="294"/>
      <c r="BF25" s="303">
        <f>'[1]135'!$H$17</f>
        <v>0</v>
      </c>
      <c r="BG25" s="294"/>
      <c r="BH25" s="294"/>
      <c r="BI25" s="294"/>
      <c r="BJ25" s="294"/>
      <c r="BK25" s="294"/>
      <c r="BL25" s="294"/>
      <c r="BM25" s="294"/>
      <c r="BN25" s="294"/>
      <c r="BO25" s="294"/>
      <c r="BP25" s="294"/>
      <c r="BQ25" s="294"/>
      <c r="BR25" s="294"/>
      <c r="BS25" s="294"/>
      <c r="BT25" s="294"/>
      <c r="BU25" s="294"/>
      <c r="BV25" s="362"/>
      <c r="BW25" s="362"/>
      <c r="BX25" s="362"/>
      <c r="BY25" s="362"/>
      <c r="BZ25" s="362"/>
      <c r="CA25" s="362"/>
      <c r="CB25" s="362"/>
      <c r="CC25" s="362"/>
      <c r="CD25" s="362"/>
      <c r="CE25" s="362"/>
      <c r="CF25" s="362"/>
      <c r="CG25" s="362"/>
      <c r="CH25" s="362"/>
      <c r="CI25" s="362"/>
      <c r="CJ25" s="362"/>
      <c r="CK25" s="362"/>
      <c r="CL25" s="280">
        <f>AP25*BF25*(BV25+1)</f>
        <v>0</v>
      </c>
      <c r="CM25" s="280"/>
      <c r="CN25" s="280"/>
      <c r="CO25" s="280"/>
      <c r="CP25" s="280"/>
      <c r="CQ25" s="280"/>
      <c r="CR25" s="280"/>
      <c r="CS25" s="280"/>
      <c r="CT25" s="280"/>
      <c r="CU25" s="280"/>
      <c r="CV25" s="280"/>
      <c r="CW25" s="280"/>
      <c r="CX25" s="280"/>
      <c r="CY25" s="280"/>
      <c r="CZ25" s="280"/>
      <c r="DA25" s="280"/>
    </row>
    <row r="26" spans="1:105" s="30" customFormat="1" ht="15" customHeight="1" x14ac:dyDescent="0.2">
      <c r="A26" s="310" t="s">
        <v>223</v>
      </c>
      <c r="B26" s="310"/>
      <c r="C26" s="310"/>
      <c r="D26" s="310"/>
      <c r="E26" s="310"/>
      <c r="F26" s="310"/>
      <c r="G26" s="310"/>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362"/>
      <c r="BW26" s="362"/>
      <c r="BX26" s="362"/>
      <c r="BY26" s="362"/>
      <c r="BZ26" s="362"/>
      <c r="CA26" s="362"/>
      <c r="CB26" s="362"/>
      <c r="CC26" s="362"/>
      <c r="CD26" s="362"/>
      <c r="CE26" s="362"/>
      <c r="CF26" s="362"/>
      <c r="CG26" s="362"/>
      <c r="CH26" s="362"/>
      <c r="CI26" s="362"/>
      <c r="CJ26" s="362"/>
      <c r="CK26" s="362"/>
      <c r="CL26" s="280">
        <f>AP26*BF26*(BV26+1)</f>
        <v>0</v>
      </c>
      <c r="CM26" s="280"/>
      <c r="CN26" s="280"/>
      <c r="CO26" s="280"/>
      <c r="CP26" s="280"/>
      <c r="CQ26" s="280"/>
      <c r="CR26" s="280"/>
      <c r="CS26" s="280"/>
      <c r="CT26" s="280"/>
      <c r="CU26" s="280"/>
      <c r="CV26" s="280"/>
      <c r="CW26" s="280"/>
      <c r="CX26" s="280"/>
      <c r="CY26" s="280"/>
      <c r="CZ26" s="280"/>
      <c r="DA26" s="280"/>
    </row>
    <row r="27" spans="1:105" s="30" customFormat="1" ht="15" customHeight="1" x14ac:dyDescent="0.2">
      <c r="A27" s="310" t="s">
        <v>224</v>
      </c>
      <c r="B27" s="310"/>
      <c r="C27" s="310"/>
      <c r="D27" s="310"/>
      <c r="E27" s="310"/>
      <c r="F27" s="310"/>
      <c r="G27" s="310"/>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362"/>
      <c r="BW27" s="362"/>
      <c r="BX27" s="362"/>
      <c r="BY27" s="362"/>
      <c r="BZ27" s="362"/>
      <c r="CA27" s="362"/>
      <c r="CB27" s="362"/>
      <c r="CC27" s="362"/>
      <c r="CD27" s="362"/>
      <c r="CE27" s="362"/>
      <c r="CF27" s="362"/>
      <c r="CG27" s="362"/>
      <c r="CH27" s="362"/>
      <c r="CI27" s="362"/>
      <c r="CJ27" s="362"/>
      <c r="CK27" s="362"/>
      <c r="CL27" s="280">
        <f>AP27*BF27*(BV27+1)</f>
        <v>0</v>
      </c>
      <c r="CM27" s="280"/>
      <c r="CN27" s="280"/>
      <c r="CO27" s="280"/>
      <c r="CP27" s="280"/>
      <c r="CQ27" s="280"/>
      <c r="CR27" s="280"/>
      <c r="CS27" s="280"/>
      <c r="CT27" s="280"/>
      <c r="CU27" s="280"/>
      <c r="CV27" s="280"/>
      <c r="CW27" s="280"/>
      <c r="CX27" s="280"/>
      <c r="CY27" s="280"/>
      <c r="CZ27" s="280"/>
      <c r="DA27" s="280"/>
    </row>
    <row r="28" spans="1:105" s="30" customFormat="1" ht="15" customHeight="1" x14ac:dyDescent="0.2">
      <c r="A28" s="310" t="s">
        <v>225</v>
      </c>
      <c r="B28" s="310"/>
      <c r="C28" s="310"/>
      <c r="D28" s="310"/>
      <c r="E28" s="310"/>
      <c r="F28" s="310"/>
      <c r="G28" s="310"/>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362"/>
      <c r="BW28" s="362"/>
      <c r="BX28" s="362"/>
      <c r="BY28" s="362"/>
      <c r="BZ28" s="362"/>
      <c r="CA28" s="362"/>
      <c r="CB28" s="362"/>
      <c r="CC28" s="362"/>
      <c r="CD28" s="362"/>
      <c r="CE28" s="362"/>
      <c r="CF28" s="362"/>
      <c r="CG28" s="362"/>
      <c r="CH28" s="362"/>
      <c r="CI28" s="362"/>
      <c r="CJ28" s="362"/>
      <c r="CK28" s="362"/>
      <c r="CL28" s="280">
        <f>AP28*BF28*(BV28+1)</f>
        <v>0</v>
      </c>
      <c r="CM28" s="280"/>
      <c r="CN28" s="280"/>
      <c r="CO28" s="280"/>
      <c r="CP28" s="280"/>
      <c r="CQ28" s="280"/>
      <c r="CR28" s="280"/>
      <c r="CS28" s="280"/>
      <c r="CT28" s="280"/>
      <c r="CU28" s="280"/>
      <c r="CV28" s="280"/>
      <c r="CW28" s="280"/>
      <c r="CX28" s="280"/>
      <c r="CY28" s="280"/>
      <c r="CZ28" s="280"/>
      <c r="DA28" s="280"/>
    </row>
    <row r="29" spans="1:105" s="30" customFormat="1" ht="15" customHeight="1" x14ac:dyDescent="0.2">
      <c r="A29" s="293" t="s">
        <v>109</v>
      </c>
      <c r="B29" s="293"/>
      <c r="C29" s="293"/>
      <c r="D29" s="293"/>
      <c r="E29" s="293"/>
      <c r="F29" s="293"/>
      <c r="G29" s="293"/>
      <c r="H29" s="353" t="s">
        <v>256</v>
      </c>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4">
        <f>BV31+BV32+BV33+BV34</f>
        <v>0</v>
      </c>
      <c r="BW29" s="364"/>
      <c r="BX29" s="364"/>
      <c r="BY29" s="364"/>
      <c r="BZ29" s="364"/>
      <c r="CA29" s="364"/>
      <c r="CB29" s="364"/>
      <c r="CC29" s="364"/>
      <c r="CD29" s="364"/>
      <c r="CE29" s="364"/>
      <c r="CF29" s="364"/>
      <c r="CG29" s="364"/>
      <c r="CH29" s="364"/>
      <c r="CI29" s="364"/>
      <c r="CJ29" s="364"/>
      <c r="CK29" s="364"/>
      <c r="CL29" s="275">
        <f>CL31+CL32+CL33+CL34</f>
        <v>0</v>
      </c>
      <c r="CM29" s="275"/>
      <c r="CN29" s="275"/>
      <c r="CO29" s="275"/>
      <c r="CP29" s="275"/>
      <c r="CQ29" s="275"/>
      <c r="CR29" s="275"/>
      <c r="CS29" s="275"/>
      <c r="CT29" s="275"/>
      <c r="CU29" s="275"/>
      <c r="CV29" s="275"/>
      <c r="CW29" s="275"/>
      <c r="CX29" s="275"/>
      <c r="CY29" s="275"/>
      <c r="CZ29" s="275"/>
      <c r="DA29" s="275"/>
    </row>
    <row r="30" spans="1:105" s="33" customFormat="1" ht="15" customHeight="1" x14ac:dyDescent="0.2">
      <c r="A30" s="365"/>
      <c r="B30" s="365"/>
      <c r="C30" s="365"/>
      <c r="D30" s="365"/>
      <c r="E30" s="365"/>
      <c r="F30" s="365"/>
      <c r="G30" s="365"/>
      <c r="H30" s="355" t="s">
        <v>230</v>
      </c>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362"/>
      <c r="BW30" s="362"/>
      <c r="BX30" s="362"/>
      <c r="BY30" s="362"/>
      <c r="BZ30" s="362"/>
      <c r="CA30" s="362"/>
      <c r="CB30" s="362"/>
      <c r="CC30" s="362"/>
      <c r="CD30" s="362"/>
      <c r="CE30" s="362"/>
      <c r="CF30" s="362"/>
      <c r="CG30" s="362"/>
      <c r="CH30" s="362"/>
      <c r="CI30" s="362"/>
      <c r="CJ30" s="362"/>
      <c r="CK30" s="362"/>
      <c r="CL30" s="280"/>
      <c r="CM30" s="280"/>
      <c r="CN30" s="280"/>
      <c r="CO30" s="280"/>
      <c r="CP30" s="280"/>
      <c r="CQ30" s="280"/>
      <c r="CR30" s="280"/>
      <c r="CS30" s="280"/>
      <c r="CT30" s="280"/>
      <c r="CU30" s="280"/>
      <c r="CV30" s="280"/>
      <c r="CW30" s="280"/>
      <c r="CX30" s="280"/>
      <c r="CY30" s="280"/>
      <c r="CZ30" s="280"/>
      <c r="DA30" s="280"/>
    </row>
    <row r="31" spans="1:105" s="5" customFormat="1" ht="15" customHeight="1" x14ac:dyDescent="0.2">
      <c r="A31" s="310" t="s">
        <v>226</v>
      </c>
      <c r="B31" s="310"/>
      <c r="C31" s="310"/>
      <c r="D31" s="310"/>
      <c r="E31" s="310"/>
      <c r="F31" s="310"/>
      <c r="G31" s="310"/>
      <c r="H31" s="355" t="s">
        <v>530</v>
      </c>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294">
        <v>1</v>
      </c>
      <c r="AQ31" s="294"/>
      <c r="AR31" s="294"/>
      <c r="AS31" s="294"/>
      <c r="AT31" s="294"/>
      <c r="AU31" s="294"/>
      <c r="AV31" s="294"/>
      <c r="AW31" s="294"/>
      <c r="AX31" s="294"/>
      <c r="AY31" s="294"/>
      <c r="AZ31" s="294"/>
      <c r="BA31" s="294"/>
      <c r="BB31" s="294"/>
      <c r="BC31" s="294"/>
      <c r="BD31" s="294"/>
      <c r="BE31" s="294"/>
      <c r="BF31" s="303">
        <f>'[1]135'!$H$18</f>
        <v>0</v>
      </c>
      <c r="BG31" s="294"/>
      <c r="BH31" s="294"/>
      <c r="BI31" s="294"/>
      <c r="BJ31" s="294"/>
      <c r="BK31" s="294"/>
      <c r="BL31" s="294"/>
      <c r="BM31" s="294"/>
      <c r="BN31" s="294"/>
      <c r="BO31" s="294"/>
      <c r="BP31" s="294"/>
      <c r="BQ31" s="294"/>
      <c r="BR31" s="294"/>
      <c r="BS31" s="294"/>
      <c r="BT31" s="294"/>
      <c r="BU31" s="294"/>
      <c r="BV31" s="362"/>
      <c r="BW31" s="362"/>
      <c r="BX31" s="362"/>
      <c r="BY31" s="362"/>
      <c r="BZ31" s="362"/>
      <c r="CA31" s="362"/>
      <c r="CB31" s="362"/>
      <c r="CC31" s="362"/>
      <c r="CD31" s="362"/>
      <c r="CE31" s="362"/>
      <c r="CF31" s="362"/>
      <c r="CG31" s="362"/>
      <c r="CH31" s="362"/>
      <c r="CI31" s="362"/>
      <c r="CJ31" s="362"/>
      <c r="CK31" s="362"/>
      <c r="CL31" s="280">
        <f>AP31*BF31*(BV31+1)</f>
        <v>0</v>
      </c>
      <c r="CM31" s="280"/>
      <c r="CN31" s="280"/>
      <c r="CO31" s="280"/>
      <c r="CP31" s="280"/>
      <c r="CQ31" s="280"/>
      <c r="CR31" s="280"/>
      <c r="CS31" s="280"/>
      <c r="CT31" s="280"/>
      <c r="CU31" s="280"/>
      <c r="CV31" s="280"/>
      <c r="CW31" s="280"/>
      <c r="CX31" s="280"/>
      <c r="CY31" s="280"/>
      <c r="CZ31" s="280"/>
      <c r="DA31" s="280"/>
    </row>
    <row r="32" spans="1:105" s="5" customFormat="1" ht="15" customHeight="1" x14ac:dyDescent="0.2">
      <c r="A32" s="310" t="s">
        <v>227</v>
      </c>
      <c r="B32" s="310"/>
      <c r="C32" s="310"/>
      <c r="D32" s="310"/>
      <c r="E32" s="310"/>
      <c r="F32" s="310"/>
      <c r="G32" s="310"/>
      <c r="H32" s="355" t="s">
        <v>7</v>
      </c>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294">
        <v>1</v>
      </c>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362"/>
      <c r="BW32" s="362"/>
      <c r="BX32" s="362"/>
      <c r="BY32" s="362"/>
      <c r="BZ32" s="362"/>
      <c r="CA32" s="362"/>
      <c r="CB32" s="362"/>
      <c r="CC32" s="362"/>
      <c r="CD32" s="362"/>
      <c r="CE32" s="362"/>
      <c r="CF32" s="362"/>
      <c r="CG32" s="362"/>
      <c r="CH32" s="362"/>
      <c r="CI32" s="362"/>
      <c r="CJ32" s="362"/>
      <c r="CK32" s="362"/>
      <c r="CL32" s="280">
        <f t="shared" ref="CL32:CL33" si="0">AP32*BF32*(BV32+1)</f>
        <v>0</v>
      </c>
      <c r="CM32" s="280"/>
      <c r="CN32" s="280"/>
      <c r="CO32" s="280"/>
      <c r="CP32" s="280"/>
      <c r="CQ32" s="280"/>
      <c r="CR32" s="280"/>
      <c r="CS32" s="280"/>
      <c r="CT32" s="280"/>
      <c r="CU32" s="280"/>
      <c r="CV32" s="280"/>
      <c r="CW32" s="280"/>
      <c r="CX32" s="280"/>
      <c r="CY32" s="280"/>
      <c r="CZ32" s="280"/>
      <c r="DA32" s="280"/>
    </row>
    <row r="33" spans="1:105" s="5" customFormat="1" ht="15" customHeight="1" x14ac:dyDescent="0.2">
      <c r="A33" s="310" t="s">
        <v>228</v>
      </c>
      <c r="B33" s="310"/>
      <c r="C33" s="310"/>
      <c r="D33" s="310"/>
      <c r="E33" s="310"/>
      <c r="F33" s="310"/>
      <c r="G33" s="310"/>
      <c r="H33" s="355" t="s">
        <v>8</v>
      </c>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294">
        <v>1</v>
      </c>
      <c r="AQ33" s="294"/>
      <c r="AR33" s="294"/>
      <c r="AS33" s="294"/>
      <c r="AT33" s="294"/>
      <c r="AU33" s="294"/>
      <c r="AV33" s="294"/>
      <c r="AW33" s="294"/>
      <c r="AX33" s="294"/>
      <c r="AY33" s="294"/>
      <c r="AZ33" s="294"/>
      <c r="BA33" s="294"/>
      <c r="BB33" s="294"/>
      <c r="BC33" s="294"/>
      <c r="BD33" s="294"/>
      <c r="BE33" s="294"/>
      <c r="BF33" s="294">
        <v>0</v>
      </c>
      <c r="BG33" s="294"/>
      <c r="BH33" s="294"/>
      <c r="BI33" s="294"/>
      <c r="BJ33" s="294"/>
      <c r="BK33" s="294"/>
      <c r="BL33" s="294"/>
      <c r="BM33" s="294"/>
      <c r="BN33" s="294"/>
      <c r="BO33" s="294"/>
      <c r="BP33" s="294"/>
      <c r="BQ33" s="294"/>
      <c r="BR33" s="294"/>
      <c r="BS33" s="294"/>
      <c r="BT33" s="294"/>
      <c r="BU33" s="294"/>
      <c r="BV33" s="362"/>
      <c r="BW33" s="362"/>
      <c r="BX33" s="362"/>
      <c r="BY33" s="362"/>
      <c r="BZ33" s="362"/>
      <c r="CA33" s="362"/>
      <c r="CB33" s="362"/>
      <c r="CC33" s="362"/>
      <c r="CD33" s="362"/>
      <c r="CE33" s="362"/>
      <c r="CF33" s="362"/>
      <c r="CG33" s="362"/>
      <c r="CH33" s="362"/>
      <c r="CI33" s="362"/>
      <c r="CJ33" s="362"/>
      <c r="CK33" s="362"/>
      <c r="CL33" s="280">
        <f t="shared" si="0"/>
        <v>0</v>
      </c>
      <c r="CM33" s="280"/>
      <c r="CN33" s="280"/>
      <c r="CO33" s="280"/>
      <c r="CP33" s="280"/>
      <c r="CQ33" s="280"/>
      <c r="CR33" s="280"/>
      <c r="CS33" s="280"/>
      <c r="CT33" s="280"/>
      <c r="CU33" s="280"/>
      <c r="CV33" s="280"/>
      <c r="CW33" s="280"/>
      <c r="CX33" s="280"/>
      <c r="CY33" s="280"/>
      <c r="CZ33" s="280"/>
      <c r="DA33" s="280"/>
    </row>
    <row r="34" spans="1:105" s="5" customFormat="1" ht="15" customHeight="1" x14ac:dyDescent="0.2">
      <c r="A34" s="310" t="s">
        <v>229</v>
      </c>
      <c r="B34" s="310"/>
      <c r="C34" s="310"/>
      <c r="D34" s="310"/>
      <c r="E34" s="310"/>
      <c r="F34" s="310"/>
      <c r="G34" s="310"/>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362"/>
      <c r="BW34" s="362"/>
      <c r="BX34" s="362"/>
      <c r="BY34" s="362"/>
      <c r="BZ34" s="362"/>
      <c r="CA34" s="362"/>
      <c r="CB34" s="362"/>
      <c r="CC34" s="362"/>
      <c r="CD34" s="362"/>
      <c r="CE34" s="362"/>
      <c r="CF34" s="362"/>
      <c r="CG34" s="362"/>
      <c r="CH34" s="362"/>
      <c r="CI34" s="362"/>
      <c r="CJ34" s="362"/>
      <c r="CK34" s="362"/>
      <c r="CL34" s="280"/>
      <c r="CM34" s="280"/>
      <c r="CN34" s="280"/>
      <c r="CO34" s="280"/>
      <c r="CP34" s="280"/>
      <c r="CQ34" s="280"/>
      <c r="CR34" s="280"/>
      <c r="CS34" s="280"/>
      <c r="CT34" s="280"/>
      <c r="CU34" s="280"/>
      <c r="CV34" s="280"/>
      <c r="CW34" s="280"/>
      <c r="CX34" s="280"/>
      <c r="CY34" s="280"/>
      <c r="CZ34" s="280"/>
      <c r="DA34" s="280"/>
    </row>
    <row r="35" spans="1:105" s="30" customFormat="1" ht="15" customHeight="1" x14ac:dyDescent="0.2">
      <c r="A35" s="293"/>
      <c r="B35" s="293"/>
      <c r="C35" s="293"/>
      <c r="D35" s="293"/>
      <c r="E35" s="293"/>
      <c r="F35" s="293"/>
      <c r="G35" s="293"/>
      <c r="H35" s="329" t="s">
        <v>22</v>
      </c>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6"/>
      <c r="AP35" s="279" t="s">
        <v>23</v>
      </c>
      <c r="AQ35" s="279"/>
      <c r="AR35" s="279"/>
      <c r="AS35" s="279"/>
      <c r="AT35" s="279"/>
      <c r="AU35" s="279"/>
      <c r="AV35" s="279"/>
      <c r="AW35" s="279"/>
      <c r="AX35" s="279"/>
      <c r="AY35" s="279"/>
      <c r="AZ35" s="279"/>
      <c r="BA35" s="279"/>
      <c r="BB35" s="279"/>
      <c r="BC35" s="279"/>
      <c r="BD35" s="279"/>
      <c r="BE35" s="279"/>
      <c r="BF35" s="279" t="s">
        <v>23</v>
      </c>
      <c r="BG35" s="279"/>
      <c r="BH35" s="279"/>
      <c r="BI35" s="279"/>
      <c r="BJ35" s="279"/>
      <c r="BK35" s="279"/>
      <c r="BL35" s="279"/>
      <c r="BM35" s="279"/>
      <c r="BN35" s="279"/>
      <c r="BO35" s="279"/>
      <c r="BP35" s="279"/>
      <c r="BQ35" s="279"/>
      <c r="BR35" s="279"/>
      <c r="BS35" s="279"/>
      <c r="BT35" s="279"/>
      <c r="BU35" s="279"/>
      <c r="BV35" s="279" t="s">
        <v>23</v>
      </c>
      <c r="BW35" s="279"/>
      <c r="BX35" s="279"/>
      <c r="BY35" s="279"/>
      <c r="BZ35" s="279"/>
      <c r="CA35" s="279"/>
      <c r="CB35" s="279"/>
      <c r="CC35" s="279"/>
      <c r="CD35" s="279"/>
      <c r="CE35" s="279"/>
      <c r="CF35" s="279"/>
      <c r="CG35" s="279"/>
      <c r="CH35" s="279"/>
      <c r="CI35" s="279"/>
      <c r="CJ35" s="279"/>
      <c r="CK35" s="279"/>
      <c r="CL35" s="275">
        <f>CL29+CL23+CL17+CL11</f>
        <v>0</v>
      </c>
      <c r="CM35" s="275"/>
      <c r="CN35" s="275"/>
      <c r="CO35" s="275"/>
      <c r="CP35" s="275"/>
      <c r="CQ35" s="275"/>
      <c r="CR35" s="275"/>
      <c r="CS35" s="275"/>
      <c r="CT35" s="275"/>
      <c r="CU35" s="275"/>
      <c r="CV35" s="275"/>
      <c r="CW35" s="275"/>
      <c r="CX35" s="275"/>
      <c r="CY35" s="275"/>
      <c r="CZ35" s="275"/>
      <c r="DA35" s="275"/>
    </row>
    <row r="36" spans="1:105" ht="12" customHeight="1" x14ac:dyDescent="0.25">
      <c r="CL36" s="49"/>
      <c r="CM36" s="49"/>
      <c r="CN36" s="49"/>
      <c r="CO36" s="49"/>
      <c r="CP36" s="49"/>
      <c r="CQ36" s="49"/>
      <c r="CR36" s="49"/>
      <c r="CS36" s="49"/>
      <c r="CT36" s="49"/>
      <c r="CU36" s="49"/>
      <c r="CV36" s="49"/>
      <c r="CW36" s="49"/>
      <c r="CX36" s="49"/>
      <c r="CY36" s="49"/>
      <c r="CZ36" s="49"/>
      <c r="DA36" s="49"/>
    </row>
    <row r="37" spans="1:105" x14ac:dyDescent="0.25">
      <c r="F37" s="2" t="s">
        <v>231</v>
      </c>
    </row>
    <row r="39" spans="1:105" x14ac:dyDescent="0.25">
      <c r="G39" s="2">
        <v>113</v>
      </c>
      <c r="O39" s="34">
        <f>CL35</f>
        <v>0</v>
      </c>
    </row>
    <row r="40" spans="1:105" x14ac:dyDescent="0.25">
      <c r="G40" s="2">
        <v>244</v>
      </c>
      <c r="O40" s="34">
        <f>CL29+CL23</f>
        <v>0</v>
      </c>
    </row>
    <row r="41" spans="1:105" x14ac:dyDescent="0.25">
      <c r="G41" s="2">
        <v>247</v>
      </c>
      <c r="O41" s="34">
        <f>CL11+CL17</f>
        <v>0</v>
      </c>
    </row>
  </sheetData>
  <mergeCells count="167">
    <mergeCell ref="CL35:DA35"/>
    <mergeCell ref="BV34:CK34"/>
    <mergeCell ref="CL34:DA34"/>
    <mergeCell ref="CL32:DA32"/>
    <mergeCell ref="BV33:CK33"/>
    <mergeCell ref="CL33:DA33"/>
    <mergeCell ref="A35:G35"/>
    <mergeCell ref="H35:AO35"/>
    <mergeCell ref="AP35:BE35"/>
    <mergeCell ref="BV35:CK35"/>
    <mergeCell ref="BV32:CK32"/>
    <mergeCell ref="A33:G33"/>
    <mergeCell ref="H33:AO33"/>
    <mergeCell ref="AP33:BE33"/>
    <mergeCell ref="BF33:BU33"/>
    <mergeCell ref="A34:G34"/>
    <mergeCell ref="H34:AO34"/>
    <mergeCell ref="AP34:BE34"/>
    <mergeCell ref="BF34:BU34"/>
    <mergeCell ref="H32:AO32"/>
    <mergeCell ref="A32:G32"/>
    <mergeCell ref="AP32:BE32"/>
    <mergeCell ref="BF32:BU32"/>
    <mergeCell ref="BF35:BU35"/>
    <mergeCell ref="A31:G31"/>
    <mergeCell ref="H31:AO31"/>
    <mergeCell ref="AP31:BE31"/>
    <mergeCell ref="BF31:BU31"/>
    <mergeCell ref="CL27:DA27"/>
    <mergeCell ref="AP29:BE29"/>
    <mergeCell ref="BV31:CK31"/>
    <mergeCell ref="CL31:DA31"/>
    <mergeCell ref="CL30:DA30"/>
    <mergeCell ref="CL29:DA29"/>
    <mergeCell ref="BV27:CK27"/>
    <mergeCell ref="BV30:CK30"/>
    <mergeCell ref="BV29:CK29"/>
    <mergeCell ref="BV28:CK28"/>
    <mergeCell ref="AP27:BE27"/>
    <mergeCell ref="BF27:BU27"/>
    <mergeCell ref="A28:G28"/>
    <mergeCell ref="H28:AO28"/>
    <mergeCell ref="AP28:BE28"/>
    <mergeCell ref="BF28:BU28"/>
    <mergeCell ref="H30:AO30"/>
    <mergeCell ref="AP30:BE30"/>
    <mergeCell ref="A30:G30"/>
    <mergeCell ref="CL28:DA28"/>
    <mergeCell ref="BF30:BU30"/>
    <mergeCell ref="A25:G25"/>
    <mergeCell ref="H25:AO25"/>
    <mergeCell ref="AP25:BE25"/>
    <mergeCell ref="BF25:BU25"/>
    <mergeCell ref="BF29:BU29"/>
    <mergeCell ref="A29:G29"/>
    <mergeCell ref="H29:AO29"/>
    <mergeCell ref="A27:G27"/>
    <mergeCell ref="A26:G26"/>
    <mergeCell ref="BV26:CK26"/>
    <mergeCell ref="CL26:DA26"/>
    <mergeCell ref="CL25:DA25"/>
    <mergeCell ref="BV25:CK25"/>
    <mergeCell ref="CL24:DA24"/>
    <mergeCell ref="BV23:CK23"/>
    <mergeCell ref="CL23:DA23"/>
    <mergeCell ref="BV24:CK24"/>
    <mergeCell ref="H27:AO27"/>
    <mergeCell ref="BF24:BU24"/>
    <mergeCell ref="AP23:BE23"/>
    <mergeCell ref="BF23:BU23"/>
    <mergeCell ref="H24:AO24"/>
    <mergeCell ref="H26:AO26"/>
    <mergeCell ref="AP26:BE26"/>
    <mergeCell ref="BF26:BU26"/>
    <mergeCell ref="AP18:BE18"/>
    <mergeCell ref="BF20:BU20"/>
    <mergeCell ref="H20:AO20"/>
    <mergeCell ref="AP20:BE20"/>
    <mergeCell ref="AP19:BE19"/>
    <mergeCell ref="A24:G24"/>
    <mergeCell ref="A21:G21"/>
    <mergeCell ref="H21:AO21"/>
    <mergeCell ref="A19:G19"/>
    <mergeCell ref="H19:AO19"/>
    <mergeCell ref="A18:G18"/>
    <mergeCell ref="H18:AO18"/>
    <mergeCell ref="A20:G20"/>
    <mergeCell ref="A23:G23"/>
    <mergeCell ref="H23:AO23"/>
    <mergeCell ref="A22:G22"/>
    <mergeCell ref="H22:AO22"/>
    <mergeCell ref="BF18:BU18"/>
    <mergeCell ref="BV20:CK20"/>
    <mergeCell ref="AP24:BE24"/>
    <mergeCell ref="AP21:BE21"/>
    <mergeCell ref="BF21:BU21"/>
    <mergeCell ref="BF19:BU19"/>
    <mergeCell ref="BV21:CK21"/>
    <mergeCell ref="CL21:DA21"/>
    <mergeCell ref="BV22:CK22"/>
    <mergeCell ref="CL22:DA22"/>
    <mergeCell ref="CL20:DA20"/>
    <mergeCell ref="BV19:CK19"/>
    <mergeCell ref="CL19:DA19"/>
    <mergeCell ref="AP22:BE22"/>
    <mergeCell ref="BF22:BU22"/>
    <mergeCell ref="BV15:CK15"/>
    <mergeCell ref="CL13:DA13"/>
    <mergeCell ref="A13:G13"/>
    <mergeCell ref="H13:AO13"/>
    <mergeCell ref="AP13:BE13"/>
    <mergeCell ref="BF13:BU13"/>
    <mergeCell ref="A17:G17"/>
    <mergeCell ref="H17:AO17"/>
    <mergeCell ref="AP17:BE17"/>
    <mergeCell ref="BF17:BU17"/>
    <mergeCell ref="A15:G15"/>
    <mergeCell ref="H15:AO15"/>
    <mergeCell ref="H16:AO16"/>
    <mergeCell ref="AP16:BE16"/>
    <mergeCell ref="BF16:BU16"/>
    <mergeCell ref="A14:G14"/>
    <mergeCell ref="H14:AO14"/>
    <mergeCell ref="AP14:BE14"/>
    <mergeCell ref="BF14:BU14"/>
    <mergeCell ref="CL17:DA17"/>
    <mergeCell ref="CL16:DA16"/>
    <mergeCell ref="BV18:CK18"/>
    <mergeCell ref="CL18:DA18"/>
    <mergeCell ref="A16:G16"/>
    <mergeCell ref="AP15:BE15"/>
    <mergeCell ref="BF15:BU15"/>
    <mergeCell ref="BV17:CK17"/>
    <mergeCell ref="BV14:CK14"/>
    <mergeCell ref="H12:AO12"/>
    <mergeCell ref="CL9:DA9"/>
    <mergeCell ref="A10:G10"/>
    <mergeCell ref="H10:AO10"/>
    <mergeCell ref="AP10:BE10"/>
    <mergeCell ref="BF10:BU10"/>
    <mergeCell ref="BV10:CK10"/>
    <mergeCell ref="CL10:DA10"/>
    <mergeCell ref="CL11:DA11"/>
    <mergeCell ref="BV13:CK13"/>
    <mergeCell ref="BV12:CK12"/>
    <mergeCell ref="CL12:DA12"/>
    <mergeCell ref="H9:AO9"/>
    <mergeCell ref="A12:G12"/>
    <mergeCell ref="CL14:DA14"/>
    <mergeCell ref="CL15:DA15"/>
    <mergeCell ref="BV16:CK16"/>
    <mergeCell ref="A3:DA3"/>
    <mergeCell ref="I5:AA5"/>
    <mergeCell ref="AG5:CY5"/>
    <mergeCell ref="I7:AA7"/>
    <mergeCell ref="AG7:CY7"/>
    <mergeCell ref="A9:G9"/>
    <mergeCell ref="AP9:BE9"/>
    <mergeCell ref="BF12:BU12"/>
    <mergeCell ref="BF9:BU9"/>
    <mergeCell ref="BV9:CK9"/>
    <mergeCell ref="A11:G11"/>
    <mergeCell ref="H11:AO11"/>
    <mergeCell ref="AP11:BE11"/>
    <mergeCell ref="BF11:BU11"/>
    <mergeCell ref="BV11:CK11"/>
    <mergeCell ref="AP12:BE12"/>
  </mergeCells>
  <phoneticPr fontId="32" type="noConversion"/>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36"/>
  <sheetViews>
    <sheetView view="pageBreakPreview" topLeftCell="A4" zoomScaleNormal="130" zoomScaleSheetLayoutView="100" workbookViewId="0">
      <selection activeCell="DL31" sqref="DL31"/>
    </sheetView>
  </sheetViews>
  <sheetFormatPr defaultColWidth="0.85546875" defaultRowHeight="15" x14ac:dyDescent="0.25"/>
  <cols>
    <col min="1" max="14" width="0.85546875" style="2"/>
    <col min="15" max="15" width="4" style="2" bestFit="1" customWidth="1"/>
    <col min="16" max="23" width="0.85546875" style="2"/>
    <col min="24" max="24" width="11.140625" style="2" customWidth="1"/>
    <col min="25" max="114" width="0.85546875" style="2"/>
    <col min="115" max="115" width="4.140625" style="2" bestFit="1" customWidth="1"/>
    <col min="116" max="116" width="11.42578125" style="2" customWidth="1"/>
    <col min="117" max="16384" width="0.85546875" style="2"/>
  </cols>
  <sheetData>
    <row r="1" spans="1:140" ht="3" customHeight="1" x14ac:dyDescent="0.25"/>
    <row r="2" spans="1:140" ht="10.5" customHeight="1" x14ac:dyDescent="0.25"/>
    <row r="3" spans="1:140" s="6" customFormat="1" ht="14.25" x14ac:dyDescent="0.2">
      <c r="A3" s="231" t="s">
        <v>502</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L3" s="108"/>
    </row>
    <row r="4" spans="1:140" s="6" customFormat="1" ht="14.25"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L4" s="108"/>
    </row>
    <row r="5" spans="1:140" s="6" customFormat="1" ht="24.75" customHeight="1" x14ac:dyDescent="0.2">
      <c r="A5" s="14"/>
      <c r="B5" s="14"/>
      <c r="C5" s="14"/>
      <c r="D5" s="14"/>
      <c r="E5" s="14"/>
      <c r="F5" s="14"/>
      <c r="G5" s="14"/>
      <c r="H5" s="14"/>
      <c r="I5" s="231" t="s">
        <v>201</v>
      </c>
      <c r="J5" s="231"/>
      <c r="K5" s="231"/>
      <c r="L5" s="231"/>
      <c r="M5" s="231"/>
      <c r="N5" s="231"/>
      <c r="O5" s="231"/>
      <c r="P5" s="231"/>
      <c r="Q5" s="231"/>
      <c r="R5" s="231"/>
      <c r="S5" s="231"/>
      <c r="T5" s="231"/>
      <c r="U5" s="231"/>
      <c r="V5" s="231"/>
      <c r="W5" s="231"/>
      <c r="X5" s="231"/>
      <c r="Y5" s="231"/>
      <c r="Z5" s="231"/>
      <c r="AA5" s="231"/>
      <c r="AB5" s="14"/>
      <c r="AC5" s="14"/>
      <c r="AD5" s="14"/>
      <c r="AE5" s="14"/>
      <c r="AF5" s="14"/>
      <c r="AG5" s="304" t="s">
        <v>102</v>
      </c>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305"/>
      <c r="BP5" s="305"/>
      <c r="BQ5" s="305"/>
      <c r="BR5" s="305"/>
      <c r="BS5" s="305"/>
      <c r="BT5" s="305"/>
      <c r="BU5" s="305"/>
      <c r="BV5" s="305"/>
      <c r="BW5" s="305"/>
      <c r="BX5" s="305"/>
      <c r="BY5" s="305"/>
      <c r="BZ5" s="305"/>
      <c r="CA5" s="305"/>
      <c r="CB5" s="305"/>
      <c r="CC5" s="305"/>
      <c r="CD5" s="305"/>
      <c r="CE5" s="305"/>
      <c r="CF5" s="305"/>
      <c r="CG5" s="305"/>
      <c r="CH5" s="305"/>
      <c r="CI5" s="305"/>
      <c r="CJ5" s="305"/>
      <c r="CK5" s="305"/>
      <c r="CL5" s="305"/>
      <c r="CM5" s="305"/>
      <c r="CN5" s="305"/>
      <c r="CO5" s="305"/>
      <c r="CP5" s="305"/>
      <c r="CQ5" s="305"/>
      <c r="CR5" s="305"/>
      <c r="CS5" s="305"/>
      <c r="CT5" s="305"/>
      <c r="CU5" s="305"/>
      <c r="CV5" s="305"/>
      <c r="CW5" s="305"/>
      <c r="CX5" s="305"/>
      <c r="CY5" s="306"/>
      <c r="CZ5" s="14"/>
      <c r="DA5" s="14"/>
      <c r="DL5" s="108"/>
    </row>
    <row r="6" spans="1:140" s="6" customFormat="1" ht="14.25"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L6" s="108"/>
    </row>
    <row r="7" spans="1:140" s="6" customFormat="1" ht="33" customHeight="1" x14ac:dyDescent="0.2">
      <c r="A7" s="14"/>
      <c r="B7" s="14"/>
      <c r="C7" s="14"/>
      <c r="D7" s="14"/>
      <c r="E7" s="14"/>
      <c r="F7" s="14"/>
      <c r="G7" s="14"/>
      <c r="H7" s="14"/>
      <c r="I7" s="231" t="s">
        <v>126</v>
      </c>
      <c r="J7" s="231"/>
      <c r="K7" s="231"/>
      <c r="L7" s="231"/>
      <c r="M7" s="231"/>
      <c r="N7" s="231"/>
      <c r="O7" s="231"/>
      <c r="P7" s="231"/>
      <c r="Q7" s="231"/>
      <c r="R7" s="231"/>
      <c r="S7" s="231"/>
      <c r="T7" s="231"/>
      <c r="U7" s="231"/>
      <c r="V7" s="231"/>
      <c r="W7" s="231"/>
      <c r="X7" s="231"/>
      <c r="Y7" s="231"/>
      <c r="Z7" s="231"/>
      <c r="AA7" s="231"/>
      <c r="AB7" s="14"/>
      <c r="AC7" s="14"/>
      <c r="AD7" s="14"/>
      <c r="AE7" s="14"/>
      <c r="AF7" s="14"/>
      <c r="AG7" s="304" t="s">
        <v>244</v>
      </c>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305"/>
      <c r="BP7" s="305"/>
      <c r="BQ7" s="305"/>
      <c r="BR7" s="305"/>
      <c r="BS7" s="305"/>
      <c r="BT7" s="305"/>
      <c r="BU7" s="305"/>
      <c r="BV7" s="305"/>
      <c r="BW7" s="305"/>
      <c r="BX7" s="305"/>
      <c r="BY7" s="305"/>
      <c r="BZ7" s="305"/>
      <c r="CA7" s="305"/>
      <c r="CB7" s="305"/>
      <c r="CC7" s="305"/>
      <c r="CD7" s="305"/>
      <c r="CE7" s="305"/>
      <c r="CF7" s="305"/>
      <c r="CG7" s="305"/>
      <c r="CH7" s="305"/>
      <c r="CI7" s="305"/>
      <c r="CJ7" s="305"/>
      <c r="CK7" s="305"/>
      <c r="CL7" s="305"/>
      <c r="CM7" s="305"/>
      <c r="CN7" s="305"/>
      <c r="CO7" s="305"/>
      <c r="CP7" s="305"/>
      <c r="CQ7" s="305"/>
      <c r="CR7" s="305"/>
      <c r="CS7" s="305"/>
      <c r="CT7" s="305"/>
      <c r="CU7" s="305"/>
      <c r="CV7" s="305"/>
      <c r="CW7" s="305"/>
      <c r="CX7" s="305"/>
      <c r="CY7" s="306"/>
      <c r="CZ7" s="14"/>
      <c r="DA7" s="14"/>
      <c r="DL7" s="108"/>
    </row>
    <row r="8" spans="1:140" ht="10.5" customHeight="1" x14ac:dyDescent="0.25"/>
    <row r="9" spans="1:140" s="3" customFormat="1" ht="45" customHeight="1" x14ac:dyDescent="0.2">
      <c r="A9" s="228" t="s">
        <v>13</v>
      </c>
      <c r="B9" s="229"/>
      <c r="C9" s="229"/>
      <c r="D9" s="229"/>
      <c r="E9" s="229"/>
      <c r="F9" s="229"/>
      <c r="G9" s="230"/>
      <c r="H9" s="228" t="s">
        <v>65</v>
      </c>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30"/>
      <c r="AP9" s="228" t="s">
        <v>92</v>
      </c>
      <c r="AQ9" s="229"/>
      <c r="AR9" s="229"/>
      <c r="AS9" s="229"/>
      <c r="AT9" s="229"/>
      <c r="AU9" s="229"/>
      <c r="AV9" s="229"/>
      <c r="AW9" s="229"/>
      <c r="AX9" s="229"/>
      <c r="AY9" s="229"/>
      <c r="AZ9" s="229"/>
      <c r="BA9" s="229"/>
      <c r="BB9" s="229"/>
      <c r="BC9" s="229"/>
      <c r="BD9" s="229"/>
      <c r="BE9" s="230"/>
      <c r="BF9" s="228" t="s">
        <v>500</v>
      </c>
      <c r="BG9" s="229"/>
      <c r="BH9" s="229"/>
      <c r="BI9" s="229"/>
      <c r="BJ9" s="229"/>
      <c r="BK9" s="229"/>
      <c r="BL9" s="229"/>
      <c r="BM9" s="229"/>
      <c r="BN9" s="229"/>
      <c r="BO9" s="229"/>
      <c r="BP9" s="229"/>
      <c r="BQ9" s="229"/>
      <c r="BR9" s="229"/>
      <c r="BS9" s="229"/>
      <c r="BT9" s="229"/>
      <c r="BU9" s="230"/>
      <c r="BV9" s="228" t="s">
        <v>84</v>
      </c>
      <c r="BW9" s="229"/>
      <c r="BX9" s="229"/>
      <c r="BY9" s="229"/>
      <c r="BZ9" s="229"/>
      <c r="CA9" s="229"/>
      <c r="CB9" s="229"/>
      <c r="CC9" s="229"/>
      <c r="CD9" s="229"/>
      <c r="CE9" s="229"/>
      <c r="CF9" s="229"/>
      <c r="CG9" s="229"/>
      <c r="CH9" s="229"/>
      <c r="CI9" s="229"/>
      <c r="CJ9" s="229"/>
      <c r="CK9" s="230"/>
      <c r="CL9" s="228" t="s">
        <v>85</v>
      </c>
      <c r="CM9" s="229"/>
      <c r="CN9" s="229"/>
      <c r="CO9" s="229"/>
      <c r="CP9" s="229"/>
      <c r="CQ9" s="229"/>
      <c r="CR9" s="229"/>
      <c r="CS9" s="229"/>
      <c r="CT9" s="229"/>
      <c r="CU9" s="229"/>
      <c r="CV9" s="229"/>
      <c r="CW9" s="229"/>
      <c r="CX9" s="229"/>
      <c r="CY9" s="229"/>
      <c r="CZ9" s="229"/>
      <c r="DA9" s="230"/>
      <c r="DL9" s="109"/>
    </row>
    <row r="10" spans="1:140" s="4" customFormat="1" ht="12.75" x14ac:dyDescent="0.2">
      <c r="A10" s="221">
        <v>1</v>
      </c>
      <c r="B10" s="221"/>
      <c r="C10" s="221"/>
      <c r="D10" s="221"/>
      <c r="E10" s="221"/>
      <c r="F10" s="221"/>
      <c r="G10" s="221"/>
      <c r="H10" s="221">
        <v>2</v>
      </c>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v>4</v>
      </c>
      <c r="AQ10" s="221"/>
      <c r="AR10" s="221"/>
      <c r="AS10" s="221"/>
      <c r="AT10" s="221"/>
      <c r="AU10" s="221"/>
      <c r="AV10" s="221"/>
      <c r="AW10" s="221"/>
      <c r="AX10" s="221"/>
      <c r="AY10" s="221"/>
      <c r="AZ10" s="221"/>
      <c r="BA10" s="221"/>
      <c r="BB10" s="221"/>
      <c r="BC10" s="221"/>
      <c r="BD10" s="221"/>
      <c r="BE10" s="221"/>
      <c r="BF10" s="221">
        <v>5</v>
      </c>
      <c r="BG10" s="221"/>
      <c r="BH10" s="221"/>
      <c r="BI10" s="221"/>
      <c r="BJ10" s="221"/>
      <c r="BK10" s="221"/>
      <c r="BL10" s="221"/>
      <c r="BM10" s="221"/>
      <c r="BN10" s="221"/>
      <c r="BO10" s="221"/>
      <c r="BP10" s="221"/>
      <c r="BQ10" s="221"/>
      <c r="BR10" s="221"/>
      <c r="BS10" s="221"/>
      <c r="BT10" s="221"/>
      <c r="BU10" s="221"/>
      <c r="BV10" s="221">
        <v>6</v>
      </c>
      <c r="BW10" s="221"/>
      <c r="BX10" s="221"/>
      <c r="BY10" s="221"/>
      <c r="BZ10" s="221"/>
      <c r="CA10" s="221"/>
      <c r="CB10" s="221"/>
      <c r="CC10" s="221"/>
      <c r="CD10" s="221"/>
      <c r="CE10" s="221"/>
      <c r="CF10" s="221"/>
      <c r="CG10" s="221"/>
      <c r="CH10" s="221"/>
      <c r="CI10" s="221"/>
      <c r="CJ10" s="221"/>
      <c r="CK10" s="221"/>
      <c r="CL10" s="221">
        <v>6</v>
      </c>
      <c r="CM10" s="221"/>
      <c r="CN10" s="221"/>
      <c r="CO10" s="221"/>
      <c r="CP10" s="221"/>
      <c r="CQ10" s="221"/>
      <c r="CR10" s="221"/>
      <c r="CS10" s="221"/>
      <c r="CT10" s="221"/>
      <c r="CU10" s="221"/>
      <c r="CV10" s="221"/>
      <c r="CW10" s="221"/>
      <c r="CX10" s="221"/>
      <c r="CY10" s="221"/>
      <c r="CZ10" s="221"/>
      <c r="DA10" s="221"/>
      <c r="DK10" s="4">
        <v>226</v>
      </c>
      <c r="DL10" s="112">
        <f>CL25</f>
        <v>0</v>
      </c>
    </row>
    <row r="11" spans="1:140" s="5" customFormat="1" ht="32.25" customHeight="1" x14ac:dyDescent="0.2">
      <c r="A11" s="310" t="s">
        <v>42</v>
      </c>
      <c r="B11" s="310"/>
      <c r="C11" s="310"/>
      <c r="D11" s="310"/>
      <c r="E11" s="310"/>
      <c r="F11" s="310"/>
      <c r="G11" s="310"/>
      <c r="H11" s="352" t="s">
        <v>521</v>
      </c>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294">
        <v>1</v>
      </c>
      <c r="AQ11" s="294"/>
      <c r="AR11" s="294"/>
      <c r="AS11" s="294"/>
      <c r="AT11" s="294"/>
      <c r="AU11" s="294"/>
      <c r="AV11" s="294"/>
      <c r="AW11" s="294"/>
      <c r="AX11" s="294"/>
      <c r="AY11" s="294"/>
      <c r="AZ11" s="294"/>
      <c r="BA11" s="294"/>
      <c r="BB11" s="294"/>
      <c r="BC11" s="294"/>
      <c r="BD11" s="294"/>
      <c r="BE11" s="294"/>
      <c r="BF11" s="413">
        <v>544200</v>
      </c>
      <c r="BG11" s="413"/>
      <c r="BH11" s="413"/>
      <c r="BI11" s="413"/>
      <c r="BJ11" s="413"/>
      <c r="BK11" s="413"/>
      <c r="BL11" s="413"/>
      <c r="BM11" s="413"/>
      <c r="BN11" s="413"/>
      <c r="BO11" s="413"/>
      <c r="BP11" s="413"/>
      <c r="BQ11" s="413"/>
      <c r="BR11" s="413"/>
      <c r="BS11" s="413"/>
      <c r="BT11" s="413"/>
      <c r="BU11" s="413"/>
      <c r="BV11" s="415"/>
      <c r="BW11" s="415"/>
      <c r="BX11" s="415"/>
      <c r="BY11" s="415"/>
      <c r="BZ11" s="415"/>
      <c r="CA11" s="415"/>
      <c r="CB11" s="415"/>
      <c r="CC11" s="415"/>
      <c r="CD11" s="415"/>
      <c r="CE11" s="415"/>
      <c r="CF11" s="415"/>
      <c r="CG11" s="415"/>
      <c r="CH11" s="415"/>
      <c r="CI11" s="415"/>
      <c r="CJ11" s="415"/>
      <c r="CK11" s="415"/>
      <c r="CL11" s="280">
        <f>AP11*BF11*(BV11+1)</f>
        <v>544200</v>
      </c>
      <c r="CM11" s="280"/>
      <c r="CN11" s="280"/>
      <c r="CO11" s="280"/>
      <c r="CP11" s="280"/>
      <c r="CQ11" s="280"/>
      <c r="CR11" s="280"/>
      <c r="CS11" s="280"/>
      <c r="CT11" s="280"/>
      <c r="CU11" s="280"/>
      <c r="CV11" s="280"/>
      <c r="CW11" s="280"/>
      <c r="CX11" s="280"/>
      <c r="CY11" s="280"/>
      <c r="CZ11" s="280"/>
      <c r="DA11" s="280"/>
      <c r="DK11" s="5">
        <v>226</v>
      </c>
      <c r="DL11" s="113">
        <f>CL11+CL15</f>
        <v>544200</v>
      </c>
      <c r="DM11" s="437"/>
      <c r="DN11" s="438"/>
      <c r="DO11" s="438"/>
      <c r="DP11" s="438"/>
      <c r="DQ11" s="438"/>
      <c r="DR11" s="438"/>
      <c r="DS11" s="438"/>
      <c r="DT11" s="438"/>
      <c r="DU11" s="438"/>
      <c r="DV11" s="438"/>
      <c r="DW11" s="438"/>
      <c r="DX11" s="438"/>
      <c r="DY11" s="438"/>
      <c r="DZ11" s="438"/>
      <c r="EA11" s="438"/>
      <c r="EB11" s="438"/>
      <c r="EC11" s="438"/>
      <c r="ED11" s="438"/>
      <c r="EE11" s="438"/>
      <c r="EF11" s="438"/>
      <c r="EG11" s="438"/>
      <c r="EH11" s="438"/>
      <c r="EI11" s="438"/>
      <c r="EJ11" s="438"/>
    </row>
    <row r="12" spans="1:140" s="5" customFormat="1" ht="22.5" customHeight="1" x14ac:dyDescent="0.2">
      <c r="A12" s="310" t="s">
        <v>46</v>
      </c>
      <c r="B12" s="310"/>
      <c r="C12" s="310"/>
      <c r="D12" s="310"/>
      <c r="E12" s="310"/>
      <c r="F12" s="310"/>
      <c r="G12" s="310"/>
      <c r="H12" s="355" t="s">
        <v>529</v>
      </c>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294">
        <v>1</v>
      </c>
      <c r="AQ12" s="294"/>
      <c r="AR12" s="294"/>
      <c r="AS12" s="294"/>
      <c r="AT12" s="294"/>
      <c r="AU12" s="294"/>
      <c r="AV12" s="294"/>
      <c r="AW12" s="294"/>
      <c r="AX12" s="294"/>
      <c r="AY12" s="294"/>
      <c r="AZ12" s="294"/>
      <c r="BA12" s="294"/>
      <c r="BB12" s="294"/>
      <c r="BC12" s="294"/>
      <c r="BD12" s="294"/>
      <c r="BE12" s="294"/>
      <c r="BF12" s="413">
        <v>96000</v>
      </c>
      <c r="BG12" s="413"/>
      <c r="BH12" s="413"/>
      <c r="BI12" s="413"/>
      <c r="BJ12" s="413"/>
      <c r="BK12" s="413"/>
      <c r="BL12" s="413"/>
      <c r="BM12" s="413"/>
      <c r="BN12" s="413"/>
      <c r="BO12" s="413"/>
      <c r="BP12" s="413"/>
      <c r="BQ12" s="413"/>
      <c r="BR12" s="413"/>
      <c r="BS12" s="413"/>
      <c r="BT12" s="413"/>
      <c r="BU12" s="413"/>
      <c r="BV12" s="362"/>
      <c r="BW12" s="362"/>
      <c r="BX12" s="362"/>
      <c r="BY12" s="362"/>
      <c r="BZ12" s="362"/>
      <c r="CA12" s="362"/>
      <c r="CB12" s="362"/>
      <c r="CC12" s="362"/>
      <c r="CD12" s="362"/>
      <c r="CE12" s="362"/>
      <c r="CF12" s="362"/>
      <c r="CG12" s="362"/>
      <c r="CH12" s="362"/>
      <c r="CI12" s="362"/>
      <c r="CJ12" s="362"/>
      <c r="CK12" s="362"/>
      <c r="CL12" s="280">
        <f t="shared" ref="CL12:CL26" si="0">AP12*BF12*(BV12+1)</f>
        <v>96000</v>
      </c>
      <c r="CM12" s="280"/>
      <c r="CN12" s="280"/>
      <c r="CO12" s="280"/>
      <c r="CP12" s="280"/>
      <c r="CQ12" s="280"/>
      <c r="CR12" s="280"/>
      <c r="CS12" s="280"/>
      <c r="CT12" s="280"/>
      <c r="CU12" s="280"/>
      <c r="CV12" s="280"/>
      <c r="CW12" s="280"/>
      <c r="CX12" s="280"/>
      <c r="CY12" s="280"/>
      <c r="CZ12" s="280"/>
      <c r="DA12" s="280"/>
      <c r="DK12" s="5">
        <v>226</v>
      </c>
      <c r="DL12" s="113">
        <f>CL24</f>
        <v>0</v>
      </c>
      <c r="DS12" s="439"/>
      <c r="DT12" s="266"/>
      <c r="DU12" s="266"/>
      <c r="DV12" s="266"/>
      <c r="DW12" s="266"/>
      <c r="DX12" s="266"/>
      <c r="DY12" s="266"/>
      <c r="DZ12" s="266"/>
      <c r="EA12" s="266"/>
      <c r="EB12" s="266"/>
      <c r="EC12" s="266"/>
      <c r="ED12" s="266"/>
    </row>
    <row r="13" spans="1:140" s="5" customFormat="1" ht="21.75" customHeight="1" x14ac:dyDescent="0.2">
      <c r="A13" s="310" t="s">
        <v>52</v>
      </c>
      <c r="B13" s="310"/>
      <c r="C13" s="310"/>
      <c r="D13" s="310"/>
      <c r="E13" s="310"/>
      <c r="F13" s="310"/>
      <c r="G13" s="310"/>
      <c r="H13" s="355" t="s">
        <v>519</v>
      </c>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294">
        <v>1</v>
      </c>
      <c r="AQ13" s="294"/>
      <c r="AR13" s="294"/>
      <c r="AS13" s="294"/>
      <c r="AT13" s="294"/>
      <c r="AU13" s="294"/>
      <c r="AV13" s="294"/>
      <c r="AW13" s="294"/>
      <c r="AX13" s="294"/>
      <c r="AY13" s="294"/>
      <c r="AZ13" s="294"/>
      <c r="BA13" s="294"/>
      <c r="BB13" s="294"/>
      <c r="BC13" s="294"/>
      <c r="BD13" s="294"/>
      <c r="BE13" s="294"/>
      <c r="BF13" s="413">
        <v>11842.74</v>
      </c>
      <c r="BG13" s="413"/>
      <c r="BH13" s="413"/>
      <c r="BI13" s="413"/>
      <c r="BJ13" s="413"/>
      <c r="BK13" s="413"/>
      <c r="BL13" s="413"/>
      <c r="BM13" s="413"/>
      <c r="BN13" s="413"/>
      <c r="BO13" s="413"/>
      <c r="BP13" s="413"/>
      <c r="BQ13" s="413"/>
      <c r="BR13" s="413"/>
      <c r="BS13" s="413"/>
      <c r="BT13" s="413"/>
      <c r="BU13" s="413"/>
      <c r="BV13" s="362"/>
      <c r="BW13" s="362"/>
      <c r="BX13" s="362"/>
      <c r="BY13" s="362"/>
      <c r="BZ13" s="362"/>
      <c r="CA13" s="362"/>
      <c r="CB13" s="362"/>
      <c r="CC13" s="362"/>
      <c r="CD13" s="362"/>
      <c r="CE13" s="362"/>
      <c r="CF13" s="362"/>
      <c r="CG13" s="362"/>
      <c r="CH13" s="362"/>
      <c r="CI13" s="362"/>
      <c r="CJ13" s="362"/>
      <c r="CK13" s="362"/>
      <c r="CL13" s="280">
        <f>AP13*BF13*(BV13+1)</f>
        <v>11842.74</v>
      </c>
      <c r="CM13" s="280"/>
      <c r="CN13" s="280"/>
      <c r="CO13" s="280"/>
      <c r="CP13" s="280"/>
      <c r="CQ13" s="280"/>
      <c r="CR13" s="280"/>
      <c r="CS13" s="280"/>
      <c r="CT13" s="280"/>
      <c r="CU13" s="280"/>
      <c r="CV13" s="280"/>
      <c r="CW13" s="280"/>
      <c r="CX13" s="280"/>
      <c r="CY13" s="280"/>
      <c r="CZ13" s="280"/>
      <c r="DA13" s="280"/>
      <c r="DK13" s="5">
        <v>310</v>
      </c>
      <c r="DL13" s="113">
        <f>CL21</f>
        <v>0</v>
      </c>
    </row>
    <row r="14" spans="1:140" s="5" customFormat="1" ht="21.75" customHeight="1" x14ac:dyDescent="0.2">
      <c r="A14" s="310"/>
      <c r="B14" s="310"/>
      <c r="C14" s="310"/>
      <c r="D14" s="310"/>
      <c r="E14" s="310"/>
      <c r="F14" s="310"/>
      <c r="G14" s="310"/>
      <c r="H14" s="355" t="s">
        <v>613</v>
      </c>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294">
        <v>1</v>
      </c>
      <c r="AQ14" s="294"/>
      <c r="AR14" s="294"/>
      <c r="AS14" s="294"/>
      <c r="AT14" s="294"/>
      <c r="AU14" s="294"/>
      <c r="AV14" s="294"/>
      <c r="AW14" s="294"/>
      <c r="AX14" s="294"/>
      <c r="AY14" s="294"/>
      <c r="AZ14" s="294"/>
      <c r="BA14" s="294"/>
      <c r="BB14" s="294"/>
      <c r="BC14" s="294"/>
      <c r="BD14" s="294"/>
      <c r="BE14" s="294"/>
      <c r="BF14" s="413"/>
      <c r="BG14" s="413"/>
      <c r="BH14" s="413"/>
      <c r="BI14" s="413"/>
      <c r="BJ14" s="413"/>
      <c r="BK14" s="413"/>
      <c r="BL14" s="413"/>
      <c r="BM14" s="413"/>
      <c r="BN14" s="413"/>
      <c r="BO14" s="413"/>
      <c r="BP14" s="413"/>
      <c r="BQ14" s="413"/>
      <c r="BR14" s="413"/>
      <c r="BS14" s="413"/>
      <c r="BT14" s="413"/>
      <c r="BU14" s="413"/>
      <c r="BV14" s="362"/>
      <c r="BW14" s="362"/>
      <c r="BX14" s="362"/>
      <c r="BY14" s="362"/>
      <c r="BZ14" s="362"/>
      <c r="CA14" s="362"/>
      <c r="CB14" s="362"/>
      <c r="CC14" s="362"/>
      <c r="CD14" s="362"/>
      <c r="CE14" s="362"/>
      <c r="CF14" s="362"/>
      <c r="CG14" s="362"/>
      <c r="CH14" s="362"/>
      <c r="CI14" s="362"/>
      <c r="CJ14" s="362"/>
      <c r="CK14" s="362"/>
      <c r="CL14" s="280">
        <f t="shared" si="0"/>
        <v>0</v>
      </c>
      <c r="CM14" s="280"/>
      <c r="CN14" s="280"/>
      <c r="CO14" s="280"/>
      <c r="CP14" s="280"/>
      <c r="CQ14" s="280"/>
      <c r="CR14" s="280"/>
      <c r="CS14" s="280"/>
      <c r="CT14" s="280"/>
      <c r="CU14" s="280"/>
      <c r="CV14" s="280"/>
      <c r="CW14" s="280"/>
      <c r="CX14" s="280"/>
      <c r="CY14" s="280"/>
      <c r="CZ14" s="280"/>
      <c r="DA14" s="280"/>
      <c r="DK14" s="5">
        <v>226</v>
      </c>
      <c r="DL14" s="113">
        <f>CL25</f>
        <v>0</v>
      </c>
    </row>
    <row r="15" spans="1:140" s="5" customFormat="1" ht="15" customHeight="1" x14ac:dyDescent="0.2">
      <c r="A15" s="310"/>
      <c r="B15" s="310"/>
      <c r="C15" s="310"/>
      <c r="D15" s="310"/>
      <c r="E15" s="310"/>
      <c r="F15" s="310"/>
      <c r="G15" s="310"/>
      <c r="H15" s="355" t="s">
        <v>9</v>
      </c>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294">
        <v>1</v>
      </c>
      <c r="AQ15" s="294"/>
      <c r="AR15" s="294"/>
      <c r="AS15" s="294"/>
      <c r="AT15" s="294"/>
      <c r="AU15" s="294"/>
      <c r="AV15" s="294"/>
      <c r="AW15" s="294"/>
      <c r="AX15" s="294"/>
      <c r="AY15" s="294"/>
      <c r="AZ15" s="294"/>
      <c r="BA15" s="294"/>
      <c r="BB15" s="294"/>
      <c r="BC15" s="294"/>
      <c r="BD15" s="294"/>
      <c r="BE15" s="294"/>
      <c r="BF15" s="413"/>
      <c r="BG15" s="413"/>
      <c r="BH15" s="413"/>
      <c r="BI15" s="413"/>
      <c r="BJ15" s="413"/>
      <c r="BK15" s="413"/>
      <c r="BL15" s="413"/>
      <c r="BM15" s="413"/>
      <c r="BN15" s="413"/>
      <c r="BO15" s="413"/>
      <c r="BP15" s="413"/>
      <c r="BQ15" s="413"/>
      <c r="BR15" s="413"/>
      <c r="BS15" s="413"/>
      <c r="BT15" s="413"/>
      <c r="BU15" s="413"/>
      <c r="BV15" s="362"/>
      <c r="BW15" s="362"/>
      <c r="BX15" s="362"/>
      <c r="BY15" s="362"/>
      <c r="BZ15" s="362"/>
      <c r="CA15" s="362"/>
      <c r="CB15" s="362"/>
      <c r="CC15" s="362"/>
      <c r="CD15" s="362"/>
      <c r="CE15" s="362"/>
      <c r="CF15" s="362"/>
      <c r="CG15" s="362"/>
      <c r="CH15" s="362"/>
      <c r="CI15" s="362"/>
      <c r="CJ15" s="362"/>
      <c r="CK15" s="362"/>
      <c r="CL15" s="280">
        <f>AP15*BF15*(BV15+1)</f>
        <v>0</v>
      </c>
      <c r="CM15" s="280"/>
      <c r="CN15" s="280"/>
      <c r="CO15" s="280"/>
      <c r="CP15" s="280"/>
      <c r="CQ15" s="280"/>
      <c r="CR15" s="280"/>
      <c r="CS15" s="280"/>
      <c r="CT15" s="280"/>
      <c r="CU15" s="280"/>
      <c r="CV15" s="280"/>
      <c r="CW15" s="280"/>
      <c r="CX15" s="280"/>
      <c r="CY15" s="280"/>
      <c r="CZ15" s="280"/>
      <c r="DA15" s="280"/>
      <c r="DK15" s="5">
        <v>349</v>
      </c>
      <c r="DL15" s="113">
        <f>CL14</f>
        <v>0</v>
      </c>
    </row>
    <row r="16" spans="1:140" s="5" customFormat="1" ht="15" customHeight="1" x14ac:dyDescent="0.2">
      <c r="A16" s="310"/>
      <c r="B16" s="310"/>
      <c r="C16" s="310"/>
      <c r="D16" s="310"/>
      <c r="E16" s="310"/>
      <c r="F16" s="310"/>
      <c r="G16" s="310"/>
      <c r="H16" s="355" t="s">
        <v>749</v>
      </c>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294">
        <v>1</v>
      </c>
      <c r="AQ16" s="294"/>
      <c r="AR16" s="294"/>
      <c r="AS16" s="294"/>
      <c r="AT16" s="294"/>
      <c r="AU16" s="294"/>
      <c r="AV16" s="294"/>
      <c r="AW16" s="294"/>
      <c r="AX16" s="294"/>
      <c r="AY16" s="294"/>
      <c r="AZ16" s="294"/>
      <c r="BA16" s="294"/>
      <c r="BB16" s="294"/>
      <c r="BC16" s="294"/>
      <c r="BD16" s="294"/>
      <c r="BE16" s="294"/>
      <c r="BF16" s="413"/>
      <c r="BG16" s="413"/>
      <c r="BH16" s="413"/>
      <c r="BI16" s="413"/>
      <c r="BJ16" s="413"/>
      <c r="BK16" s="413"/>
      <c r="BL16" s="413"/>
      <c r="BM16" s="413"/>
      <c r="BN16" s="413"/>
      <c r="BO16" s="413"/>
      <c r="BP16" s="413"/>
      <c r="BQ16" s="413"/>
      <c r="BR16" s="413"/>
      <c r="BS16" s="413"/>
      <c r="BT16" s="413"/>
      <c r="BU16" s="413"/>
      <c r="BV16" s="362"/>
      <c r="BW16" s="362"/>
      <c r="BX16" s="362"/>
      <c r="BY16" s="362"/>
      <c r="BZ16" s="362"/>
      <c r="CA16" s="362"/>
      <c r="CB16" s="362"/>
      <c r="CC16" s="362"/>
      <c r="CD16" s="362"/>
      <c r="CE16" s="362"/>
      <c r="CF16" s="362"/>
      <c r="CG16" s="362"/>
      <c r="CH16" s="362"/>
      <c r="CI16" s="362"/>
      <c r="CJ16" s="362"/>
      <c r="CK16" s="362"/>
      <c r="CL16" s="280">
        <f t="shared" ref="CL16:CL17" si="1">AP16*BF16*(BV16+1)</f>
        <v>0</v>
      </c>
      <c r="CM16" s="280"/>
      <c r="CN16" s="280"/>
      <c r="CO16" s="280"/>
      <c r="CP16" s="280"/>
      <c r="CQ16" s="280"/>
      <c r="CR16" s="280"/>
      <c r="CS16" s="280"/>
      <c r="CT16" s="280"/>
      <c r="CU16" s="280"/>
      <c r="CV16" s="280"/>
      <c r="CW16" s="280"/>
      <c r="CX16" s="280"/>
      <c r="CY16" s="280"/>
      <c r="CZ16" s="280"/>
      <c r="DA16" s="280"/>
      <c r="DL16" s="113"/>
    </row>
    <row r="17" spans="1:116" s="5" customFormat="1" ht="15" customHeight="1" x14ac:dyDescent="0.2">
      <c r="A17" s="310"/>
      <c r="B17" s="310"/>
      <c r="C17" s="310"/>
      <c r="D17" s="310"/>
      <c r="E17" s="310"/>
      <c r="F17" s="310"/>
      <c r="G17" s="310"/>
      <c r="H17" s="355" t="s">
        <v>750</v>
      </c>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294">
        <v>1</v>
      </c>
      <c r="AQ17" s="294"/>
      <c r="AR17" s="294"/>
      <c r="AS17" s="294"/>
      <c r="AT17" s="294"/>
      <c r="AU17" s="294"/>
      <c r="AV17" s="294"/>
      <c r="AW17" s="294"/>
      <c r="AX17" s="294"/>
      <c r="AY17" s="294"/>
      <c r="AZ17" s="294"/>
      <c r="BA17" s="294"/>
      <c r="BB17" s="294"/>
      <c r="BC17" s="294"/>
      <c r="BD17" s="294"/>
      <c r="BE17" s="294"/>
      <c r="BF17" s="413"/>
      <c r="BG17" s="413"/>
      <c r="BH17" s="413"/>
      <c r="BI17" s="413"/>
      <c r="BJ17" s="413"/>
      <c r="BK17" s="413"/>
      <c r="BL17" s="413"/>
      <c r="BM17" s="413"/>
      <c r="BN17" s="413"/>
      <c r="BO17" s="413"/>
      <c r="BP17" s="413"/>
      <c r="BQ17" s="413"/>
      <c r="BR17" s="413"/>
      <c r="BS17" s="413"/>
      <c r="BT17" s="413"/>
      <c r="BU17" s="413"/>
      <c r="BV17" s="362"/>
      <c r="BW17" s="362"/>
      <c r="BX17" s="362"/>
      <c r="BY17" s="362"/>
      <c r="BZ17" s="362"/>
      <c r="CA17" s="362"/>
      <c r="CB17" s="362"/>
      <c r="CC17" s="362"/>
      <c r="CD17" s="362"/>
      <c r="CE17" s="362"/>
      <c r="CF17" s="362"/>
      <c r="CG17" s="362"/>
      <c r="CH17" s="362"/>
      <c r="CI17" s="362"/>
      <c r="CJ17" s="362"/>
      <c r="CK17" s="362"/>
      <c r="CL17" s="280">
        <f t="shared" si="1"/>
        <v>0</v>
      </c>
      <c r="CM17" s="280"/>
      <c r="CN17" s="280"/>
      <c r="CO17" s="280"/>
      <c r="CP17" s="280"/>
      <c r="CQ17" s="280"/>
      <c r="CR17" s="280"/>
      <c r="CS17" s="280"/>
      <c r="CT17" s="280"/>
      <c r="CU17" s="280"/>
      <c r="CV17" s="280"/>
      <c r="CW17" s="280"/>
      <c r="CX17" s="280"/>
      <c r="CY17" s="280"/>
      <c r="CZ17" s="280"/>
      <c r="DA17" s="280"/>
      <c r="DL17" s="113"/>
    </row>
    <row r="18" spans="1:116" s="5" customFormat="1" ht="15" customHeight="1" x14ac:dyDescent="0.2">
      <c r="A18" s="310"/>
      <c r="B18" s="310"/>
      <c r="C18" s="310"/>
      <c r="D18" s="310"/>
      <c r="E18" s="310"/>
      <c r="F18" s="310"/>
      <c r="G18" s="310"/>
      <c r="H18" s="355" t="s">
        <v>648</v>
      </c>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294">
        <v>1</v>
      </c>
      <c r="AQ18" s="294"/>
      <c r="AR18" s="294"/>
      <c r="AS18" s="294"/>
      <c r="AT18" s="294"/>
      <c r="AU18" s="294"/>
      <c r="AV18" s="294"/>
      <c r="AW18" s="294"/>
      <c r="AX18" s="294"/>
      <c r="AY18" s="294"/>
      <c r="AZ18" s="294"/>
      <c r="BA18" s="294"/>
      <c r="BB18" s="294"/>
      <c r="BC18" s="294"/>
      <c r="BD18" s="294"/>
      <c r="BE18" s="294"/>
      <c r="BF18" s="413"/>
      <c r="BG18" s="413"/>
      <c r="BH18" s="413"/>
      <c r="BI18" s="413"/>
      <c r="BJ18" s="413"/>
      <c r="BK18" s="413"/>
      <c r="BL18" s="413"/>
      <c r="BM18" s="413"/>
      <c r="BN18" s="413"/>
      <c r="BO18" s="413"/>
      <c r="BP18" s="413"/>
      <c r="BQ18" s="413"/>
      <c r="BR18" s="413"/>
      <c r="BS18" s="413"/>
      <c r="BT18" s="413"/>
      <c r="BU18" s="413"/>
      <c r="BV18" s="362"/>
      <c r="BW18" s="362"/>
      <c r="BX18" s="362"/>
      <c r="BY18" s="362"/>
      <c r="BZ18" s="362"/>
      <c r="CA18" s="362"/>
      <c r="CB18" s="362"/>
      <c r="CC18" s="362"/>
      <c r="CD18" s="362"/>
      <c r="CE18" s="362"/>
      <c r="CF18" s="362"/>
      <c r="CG18" s="362"/>
      <c r="CH18" s="362"/>
      <c r="CI18" s="362"/>
      <c r="CJ18" s="362"/>
      <c r="CK18" s="362"/>
      <c r="CL18" s="280">
        <f t="shared" si="0"/>
        <v>0</v>
      </c>
      <c r="CM18" s="280"/>
      <c r="CN18" s="280"/>
      <c r="CO18" s="280"/>
      <c r="CP18" s="280"/>
      <c r="CQ18" s="280"/>
      <c r="CR18" s="280"/>
      <c r="CS18" s="280"/>
      <c r="CT18" s="280"/>
      <c r="CU18" s="280"/>
      <c r="CV18" s="280"/>
      <c r="CW18" s="280"/>
      <c r="CX18" s="280"/>
      <c r="CY18" s="280"/>
      <c r="CZ18" s="280"/>
      <c r="DA18" s="280"/>
      <c r="DK18" s="5">
        <v>346</v>
      </c>
      <c r="DL18" s="113">
        <f>CL13</f>
        <v>11842.74</v>
      </c>
    </row>
    <row r="19" spans="1:116" s="5" customFormat="1" ht="15" customHeight="1" x14ac:dyDescent="0.2">
      <c r="A19" s="310"/>
      <c r="B19" s="310"/>
      <c r="C19" s="310"/>
      <c r="D19" s="310"/>
      <c r="E19" s="310"/>
      <c r="F19" s="310"/>
      <c r="G19" s="310"/>
      <c r="H19" s="355" t="s">
        <v>628</v>
      </c>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294">
        <v>1</v>
      </c>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362"/>
      <c r="BW19" s="362"/>
      <c r="BX19" s="362"/>
      <c r="BY19" s="362"/>
      <c r="BZ19" s="362"/>
      <c r="CA19" s="362"/>
      <c r="CB19" s="362"/>
      <c r="CC19" s="362"/>
      <c r="CD19" s="362"/>
      <c r="CE19" s="362"/>
      <c r="CF19" s="362"/>
      <c r="CG19" s="362"/>
      <c r="CH19" s="362"/>
      <c r="CI19" s="362"/>
      <c r="CJ19" s="362"/>
      <c r="CK19" s="362"/>
      <c r="CL19" s="280">
        <f t="shared" si="0"/>
        <v>0</v>
      </c>
      <c r="CM19" s="280"/>
      <c r="CN19" s="280"/>
      <c r="CO19" s="280"/>
      <c r="CP19" s="280"/>
      <c r="CQ19" s="280"/>
      <c r="CR19" s="280"/>
      <c r="CS19" s="280"/>
      <c r="CT19" s="280"/>
      <c r="CU19" s="280"/>
      <c r="CV19" s="280"/>
      <c r="CW19" s="280"/>
      <c r="CX19" s="280"/>
      <c r="CY19" s="280"/>
      <c r="CZ19" s="280"/>
      <c r="DA19" s="280"/>
      <c r="DK19" s="5">
        <v>346</v>
      </c>
      <c r="DL19" s="113">
        <f>CL26</f>
        <v>0</v>
      </c>
    </row>
    <row r="20" spans="1:116" s="5" customFormat="1" ht="15" customHeight="1" x14ac:dyDescent="0.2">
      <c r="A20" s="310"/>
      <c r="B20" s="310"/>
      <c r="C20" s="310"/>
      <c r="D20" s="310"/>
      <c r="E20" s="310"/>
      <c r="F20" s="310"/>
      <c r="G20" s="310"/>
      <c r="H20" s="355" t="s">
        <v>665</v>
      </c>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294">
        <v>1</v>
      </c>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362"/>
      <c r="BW20" s="362"/>
      <c r="BX20" s="362"/>
      <c r="BY20" s="362"/>
      <c r="BZ20" s="362"/>
      <c r="CA20" s="362"/>
      <c r="CB20" s="362"/>
      <c r="CC20" s="362"/>
      <c r="CD20" s="362"/>
      <c r="CE20" s="362"/>
      <c r="CF20" s="362"/>
      <c r="CG20" s="362"/>
      <c r="CH20" s="362"/>
      <c r="CI20" s="362"/>
      <c r="CJ20" s="362"/>
      <c r="CK20" s="362"/>
      <c r="CL20" s="280">
        <f t="shared" si="0"/>
        <v>0</v>
      </c>
      <c r="CM20" s="280"/>
      <c r="CN20" s="280"/>
      <c r="CO20" s="280"/>
      <c r="CP20" s="280"/>
      <c r="CQ20" s="280"/>
      <c r="CR20" s="280"/>
      <c r="CS20" s="280"/>
      <c r="CT20" s="280"/>
      <c r="CU20" s="280"/>
      <c r="CV20" s="280"/>
      <c r="CW20" s="280"/>
      <c r="CX20" s="280"/>
      <c r="CY20" s="280"/>
      <c r="CZ20" s="280"/>
      <c r="DA20" s="280"/>
      <c r="DK20" s="5">
        <v>221</v>
      </c>
      <c r="DL20" s="113">
        <f>CL18</f>
        <v>0</v>
      </c>
    </row>
    <row r="21" spans="1:116" s="5" customFormat="1" ht="15" customHeight="1" x14ac:dyDescent="0.2">
      <c r="A21" s="310"/>
      <c r="B21" s="310"/>
      <c r="C21" s="310"/>
      <c r="D21" s="310"/>
      <c r="E21" s="310"/>
      <c r="F21" s="310"/>
      <c r="G21" s="310"/>
      <c r="H21" s="355" t="s">
        <v>664</v>
      </c>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294">
        <v>1</v>
      </c>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362"/>
      <c r="BW21" s="362"/>
      <c r="BX21" s="362"/>
      <c r="BY21" s="362"/>
      <c r="BZ21" s="362"/>
      <c r="CA21" s="362"/>
      <c r="CB21" s="362"/>
      <c r="CC21" s="362"/>
      <c r="CD21" s="362"/>
      <c r="CE21" s="362"/>
      <c r="CF21" s="362"/>
      <c r="CG21" s="362"/>
      <c r="CH21" s="362"/>
      <c r="CI21" s="362"/>
      <c r="CJ21" s="362"/>
      <c r="CK21" s="362"/>
      <c r="CL21" s="280">
        <f t="shared" si="0"/>
        <v>0</v>
      </c>
      <c r="CM21" s="280"/>
      <c r="CN21" s="280"/>
      <c r="CO21" s="280"/>
      <c r="CP21" s="280"/>
      <c r="CQ21" s="280"/>
      <c r="CR21" s="280"/>
      <c r="CS21" s="280"/>
      <c r="CT21" s="280"/>
      <c r="CU21" s="280"/>
      <c r="CV21" s="280"/>
      <c r="CW21" s="280"/>
      <c r="CX21" s="280"/>
      <c r="CY21" s="280"/>
      <c r="CZ21" s="280"/>
      <c r="DA21" s="280"/>
      <c r="DK21" s="5">
        <v>346</v>
      </c>
      <c r="DL21" s="113"/>
    </row>
    <row r="22" spans="1:116" s="144" customFormat="1" ht="15" customHeight="1" x14ac:dyDescent="0.2">
      <c r="A22" s="433"/>
      <c r="B22" s="433"/>
      <c r="C22" s="433"/>
      <c r="D22" s="433"/>
      <c r="E22" s="433"/>
      <c r="F22" s="433"/>
      <c r="G22" s="433"/>
      <c r="H22" s="434" t="s">
        <v>652</v>
      </c>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6"/>
      <c r="BW22" s="436"/>
      <c r="BX22" s="436"/>
      <c r="BY22" s="436"/>
      <c r="BZ22" s="436"/>
      <c r="CA22" s="436"/>
      <c r="CB22" s="436"/>
      <c r="CC22" s="436"/>
      <c r="CD22" s="436"/>
      <c r="CE22" s="436"/>
      <c r="CF22" s="436"/>
      <c r="CG22" s="436"/>
      <c r="CH22" s="436"/>
      <c r="CI22" s="436"/>
      <c r="CJ22" s="436"/>
      <c r="CK22" s="436"/>
      <c r="CL22" s="280">
        <v>0</v>
      </c>
      <c r="CM22" s="280"/>
      <c r="CN22" s="280"/>
      <c r="CO22" s="280"/>
      <c r="CP22" s="280"/>
      <c r="CQ22" s="280"/>
      <c r="CR22" s="280"/>
      <c r="CS22" s="280"/>
      <c r="CT22" s="280"/>
      <c r="CU22" s="280"/>
      <c r="CV22" s="280"/>
      <c r="CW22" s="280"/>
      <c r="CX22" s="280"/>
      <c r="CY22" s="280"/>
      <c r="CZ22" s="280"/>
      <c r="DA22" s="280"/>
      <c r="DK22" s="144">
        <v>295</v>
      </c>
      <c r="DL22" s="145">
        <f>CL22</f>
        <v>0</v>
      </c>
    </row>
    <row r="23" spans="1:116" s="5" customFormat="1" ht="15" customHeight="1" x14ac:dyDescent="0.2">
      <c r="A23" s="310"/>
      <c r="B23" s="310"/>
      <c r="C23" s="310"/>
      <c r="D23" s="310"/>
      <c r="E23" s="310"/>
      <c r="F23" s="310"/>
      <c r="G23" s="310"/>
      <c r="H23" s="355" t="s">
        <v>666</v>
      </c>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V23" s="362"/>
      <c r="BW23" s="362"/>
      <c r="BX23" s="362"/>
      <c r="BY23" s="362"/>
      <c r="BZ23" s="362"/>
      <c r="CA23" s="362"/>
      <c r="CB23" s="362"/>
      <c r="CC23" s="362"/>
      <c r="CD23" s="362"/>
      <c r="CE23" s="362"/>
      <c r="CF23" s="362"/>
      <c r="CG23" s="362"/>
      <c r="CH23" s="362"/>
      <c r="CI23" s="362"/>
      <c r="CJ23" s="362"/>
      <c r="CK23" s="362"/>
      <c r="CL23" s="280">
        <f t="shared" si="0"/>
        <v>0</v>
      </c>
      <c r="CM23" s="280"/>
      <c r="CN23" s="280"/>
      <c r="CO23" s="280"/>
      <c r="CP23" s="280"/>
      <c r="CQ23" s="280"/>
      <c r="CR23" s="280"/>
      <c r="CS23" s="280"/>
      <c r="CT23" s="280"/>
      <c r="CU23" s="280"/>
      <c r="CV23" s="280"/>
      <c r="CW23" s="280"/>
      <c r="CX23" s="280"/>
      <c r="CY23" s="280"/>
      <c r="CZ23" s="280"/>
      <c r="DA23" s="280"/>
      <c r="DK23" s="5">
        <v>345</v>
      </c>
      <c r="DL23" s="113">
        <f>CL23</f>
        <v>0</v>
      </c>
    </row>
    <row r="24" spans="1:116" s="5" customFormat="1" ht="15" customHeight="1" x14ac:dyDescent="0.2">
      <c r="A24" s="310"/>
      <c r="B24" s="310"/>
      <c r="C24" s="310"/>
      <c r="D24" s="310"/>
      <c r="E24" s="310"/>
      <c r="F24" s="310"/>
      <c r="G24" s="310"/>
      <c r="H24" s="355" t="s">
        <v>669</v>
      </c>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362"/>
      <c r="BW24" s="362"/>
      <c r="BX24" s="362"/>
      <c r="BY24" s="362"/>
      <c r="BZ24" s="362"/>
      <c r="CA24" s="362"/>
      <c r="CB24" s="362"/>
      <c r="CC24" s="362"/>
      <c r="CD24" s="362"/>
      <c r="CE24" s="362"/>
      <c r="CF24" s="362"/>
      <c r="CG24" s="362"/>
      <c r="CH24" s="362"/>
      <c r="CI24" s="362"/>
      <c r="CJ24" s="362"/>
      <c r="CK24" s="362"/>
      <c r="CL24" s="280">
        <f t="shared" si="0"/>
        <v>0</v>
      </c>
      <c r="CM24" s="280"/>
      <c r="CN24" s="280"/>
      <c r="CO24" s="280"/>
      <c r="CP24" s="280"/>
      <c r="CQ24" s="280"/>
      <c r="CR24" s="280"/>
      <c r="CS24" s="280"/>
      <c r="CT24" s="280"/>
      <c r="CU24" s="280"/>
      <c r="CV24" s="280"/>
      <c r="CW24" s="280"/>
      <c r="CX24" s="280"/>
      <c r="CY24" s="280"/>
      <c r="CZ24" s="280"/>
      <c r="DA24" s="280"/>
    </row>
    <row r="25" spans="1:116" s="5" customFormat="1" ht="15" customHeight="1" x14ac:dyDescent="0.2">
      <c r="A25" s="310"/>
      <c r="B25" s="310"/>
      <c r="C25" s="310"/>
      <c r="D25" s="310"/>
      <c r="E25" s="310"/>
      <c r="F25" s="310"/>
      <c r="G25" s="310"/>
      <c r="H25" s="355" t="s">
        <v>671</v>
      </c>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362"/>
      <c r="BW25" s="362"/>
      <c r="BX25" s="362"/>
      <c r="BY25" s="362"/>
      <c r="BZ25" s="362"/>
      <c r="CA25" s="362"/>
      <c r="CB25" s="362"/>
      <c r="CC25" s="362"/>
      <c r="CD25" s="362"/>
      <c r="CE25" s="362"/>
      <c r="CF25" s="362"/>
      <c r="CG25" s="362"/>
      <c r="CH25" s="362"/>
      <c r="CI25" s="362"/>
      <c r="CJ25" s="362"/>
      <c r="CK25" s="362"/>
      <c r="CL25" s="280">
        <f t="shared" si="0"/>
        <v>0</v>
      </c>
      <c r="CM25" s="280"/>
      <c r="CN25" s="280"/>
      <c r="CO25" s="280"/>
      <c r="CP25" s="280"/>
      <c r="CQ25" s="280"/>
      <c r="CR25" s="280"/>
      <c r="CS25" s="280"/>
      <c r="CT25" s="280"/>
      <c r="CU25" s="280"/>
      <c r="CV25" s="280"/>
      <c r="CW25" s="280"/>
      <c r="CX25" s="280"/>
      <c r="CY25" s="280"/>
      <c r="CZ25" s="280"/>
      <c r="DA25" s="280"/>
      <c r="DL25" s="113">
        <f>SUM(DL11:DL24)</f>
        <v>556042.74</v>
      </c>
    </row>
    <row r="26" spans="1:116" s="5" customFormat="1" ht="15" customHeight="1" x14ac:dyDescent="0.2">
      <c r="A26" s="310"/>
      <c r="B26" s="310"/>
      <c r="C26" s="310"/>
      <c r="D26" s="310"/>
      <c r="E26" s="310"/>
      <c r="F26" s="310"/>
      <c r="G26" s="310"/>
      <c r="H26" s="355" t="s">
        <v>670</v>
      </c>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362"/>
      <c r="BW26" s="362"/>
      <c r="BX26" s="362"/>
      <c r="BY26" s="362"/>
      <c r="BZ26" s="362"/>
      <c r="CA26" s="362"/>
      <c r="CB26" s="362"/>
      <c r="CC26" s="362"/>
      <c r="CD26" s="362"/>
      <c r="CE26" s="362"/>
      <c r="CF26" s="362"/>
      <c r="CG26" s="362"/>
      <c r="CH26" s="362"/>
      <c r="CI26" s="362"/>
      <c r="CJ26" s="362"/>
      <c r="CK26" s="362"/>
      <c r="CL26" s="280">
        <f t="shared" si="0"/>
        <v>0</v>
      </c>
      <c r="CM26" s="280"/>
      <c r="CN26" s="280"/>
      <c r="CO26" s="280"/>
      <c r="CP26" s="280"/>
      <c r="CQ26" s="280"/>
      <c r="CR26" s="280"/>
      <c r="CS26" s="280"/>
      <c r="CT26" s="280"/>
      <c r="CU26" s="280"/>
      <c r="CV26" s="280"/>
      <c r="CW26" s="280"/>
      <c r="CX26" s="280"/>
      <c r="CY26" s="280"/>
      <c r="CZ26" s="280"/>
      <c r="DA26" s="280"/>
    </row>
    <row r="27" spans="1:116" s="5" customFormat="1" ht="15" customHeight="1" x14ac:dyDescent="0.2">
      <c r="A27" s="310"/>
      <c r="B27" s="310"/>
      <c r="C27" s="310"/>
      <c r="D27" s="310"/>
      <c r="E27" s="310"/>
      <c r="F27" s="310"/>
      <c r="G27" s="310"/>
      <c r="H27" s="355" t="s">
        <v>740</v>
      </c>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362"/>
      <c r="BW27" s="362"/>
      <c r="BX27" s="362"/>
      <c r="BY27" s="362"/>
      <c r="BZ27" s="362"/>
      <c r="CA27" s="362"/>
      <c r="CB27" s="362"/>
      <c r="CC27" s="362"/>
      <c r="CD27" s="362"/>
      <c r="CE27" s="362"/>
      <c r="CF27" s="362"/>
      <c r="CG27" s="362"/>
      <c r="CH27" s="362"/>
      <c r="CI27" s="362"/>
      <c r="CJ27" s="362"/>
      <c r="CK27" s="362"/>
      <c r="CL27" s="414">
        <v>0</v>
      </c>
      <c r="CM27" s="414"/>
      <c r="CN27" s="414"/>
      <c r="CO27" s="414"/>
      <c r="CP27" s="414"/>
      <c r="CQ27" s="414"/>
      <c r="CR27" s="414"/>
      <c r="CS27" s="414"/>
      <c r="CT27" s="414"/>
      <c r="CU27" s="414"/>
      <c r="CV27" s="414"/>
      <c r="CW27" s="414"/>
      <c r="CX27" s="414"/>
      <c r="CY27" s="414"/>
      <c r="CZ27" s="414"/>
      <c r="DA27" s="414"/>
    </row>
    <row r="28" spans="1:116" s="30" customFormat="1" ht="15" customHeight="1" x14ac:dyDescent="0.2">
      <c r="A28" s="293"/>
      <c r="B28" s="293"/>
      <c r="C28" s="293"/>
      <c r="D28" s="293"/>
      <c r="E28" s="293"/>
      <c r="F28" s="293"/>
      <c r="G28" s="293"/>
      <c r="H28" s="329" t="s">
        <v>22</v>
      </c>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6"/>
      <c r="AP28" s="279" t="s">
        <v>23</v>
      </c>
      <c r="AQ28" s="279"/>
      <c r="AR28" s="279"/>
      <c r="AS28" s="279"/>
      <c r="AT28" s="279"/>
      <c r="AU28" s="279"/>
      <c r="AV28" s="279"/>
      <c r="AW28" s="279"/>
      <c r="AX28" s="279"/>
      <c r="AY28" s="279"/>
      <c r="AZ28" s="279"/>
      <c r="BA28" s="279"/>
      <c r="BB28" s="279"/>
      <c r="BC28" s="279"/>
      <c r="BD28" s="279"/>
      <c r="BE28" s="279"/>
      <c r="BF28" s="279" t="s">
        <v>23</v>
      </c>
      <c r="BG28" s="279"/>
      <c r="BH28" s="279"/>
      <c r="BI28" s="279"/>
      <c r="BJ28" s="279"/>
      <c r="BK28" s="279"/>
      <c r="BL28" s="279"/>
      <c r="BM28" s="279"/>
      <c r="BN28" s="279"/>
      <c r="BO28" s="279"/>
      <c r="BP28" s="279"/>
      <c r="BQ28" s="279"/>
      <c r="BR28" s="279"/>
      <c r="BS28" s="279"/>
      <c r="BT28" s="279"/>
      <c r="BU28" s="279"/>
      <c r="BV28" s="279" t="s">
        <v>23</v>
      </c>
      <c r="BW28" s="279"/>
      <c r="BX28" s="279"/>
      <c r="BY28" s="279"/>
      <c r="BZ28" s="279"/>
      <c r="CA28" s="279"/>
      <c r="CB28" s="279"/>
      <c r="CC28" s="279"/>
      <c r="CD28" s="279"/>
      <c r="CE28" s="279"/>
      <c r="CF28" s="279"/>
      <c r="CG28" s="279"/>
      <c r="CH28" s="279"/>
      <c r="CI28" s="279"/>
      <c r="CJ28" s="279"/>
      <c r="CK28" s="279"/>
      <c r="CL28" s="275">
        <f>SUM(CL11:CL27)-CL22-CL27</f>
        <v>652042.74</v>
      </c>
      <c r="CM28" s="275"/>
      <c r="CN28" s="275"/>
      <c r="CO28" s="275"/>
      <c r="CP28" s="275"/>
      <c r="CQ28" s="275"/>
      <c r="CR28" s="275"/>
      <c r="CS28" s="275"/>
      <c r="CT28" s="275"/>
      <c r="CU28" s="275"/>
      <c r="CV28" s="275"/>
      <c r="CW28" s="275"/>
      <c r="CX28" s="275"/>
      <c r="CY28" s="275"/>
      <c r="CZ28" s="275"/>
      <c r="DA28" s="275"/>
    </row>
    <row r="29" spans="1:116" ht="12" customHeight="1" x14ac:dyDescent="0.25">
      <c r="CL29" s="49"/>
      <c r="CM29" s="49"/>
      <c r="CN29" s="49"/>
      <c r="CO29" s="49"/>
      <c r="CP29" s="49"/>
      <c r="CQ29" s="49"/>
      <c r="CR29" s="49"/>
      <c r="CS29" s="49"/>
      <c r="CT29" s="49"/>
      <c r="CU29" s="49"/>
      <c r="CV29" s="49"/>
      <c r="CW29" s="49"/>
      <c r="CX29" s="49"/>
      <c r="CY29" s="49"/>
      <c r="CZ29" s="49"/>
      <c r="DA29" s="49"/>
      <c r="DL29" s="34">
        <f>CL28+'2(223)'!CL35+'2взносы (пл)'!CN24+'2 ФОТ (пл)'!EO20+CL22+CL27-CL27</f>
        <v>719151.59580000001</v>
      </c>
    </row>
    <row r="30" spans="1:116" x14ac:dyDescent="0.25">
      <c r="N30" s="88"/>
      <c r="O30" s="88" t="s">
        <v>543</v>
      </c>
      <c r="X30" s="34">
        <f>CL11+CL13+CL15+CL19+CL12</f>
        <v>652042.74</v>
      </c>
      <c r="DL30" s="2">
        <f>640200+78951.6</f>
        <v>719151.6</v>
      </c>
    </row>
    <row r="31" spans="1:116" x14ac:dyDescent="0.25">
      <c r="N31" s="88"/>
      <c r="O31" s="88" t="s">
        <v>544</v>
      </c>
      <c r="X31" s="34">
        <f>CL20+CL21+CL23+CL14</f>
        <v>0</v>
      </c>
      <c r="DL31" s="34">
        <f>DL30-DL29</f>
        <v>4.1999999666586518E-3</v>
      </c>
    </row>
    <row r="32" spans="1:116" x14ac:dyDescent="0.25">
      <c r="N32" s="88"/>
      <c r="O32" s="88" t="s">
        <v>545</v>
      </c>
      <c r="X32" s="34">
        <f>CL18+CL13</f>
        <v>11842.74</v>
      </c>
    </row>
    <row r="33" spans="15:24" x14ac:dyDescent="0.25">
      <c r="O33" s="2">
        <v>113</v>
      </c>
      <c r="X33" s="34">
        <f>CL19</f>
        <v>0</v>
      </c>
    </row>
    <row r="34" spans="15:24" x14ac:dyDescent="0.25">
      <c r="X34" s="161">
        <f>SUM(X30:X33)</f>
        <v>663885.48</v>
      </c>
    </row>
    <row r="36" spans="15:24" x14ac:dyDescent="0.25">
      <c r="X36" s="34">
        <f>X34-CL28</f>
        <v>11842.739999999991</v>
      </c>
    </row>
  </sheetData>
  <mergeCells count="127">
    <mergeCell ref="A18:G18"/>
    <mergeCell ref="A13:G13"/>
    <mergeCell ref="BV18:CK18"/>
    <mergeCell ref="A12:G12"/>
    <mergeCell ref="H13:AO13"/>
    <mergeCell ref="A15:G15"/>
    <mergeCell ref="H15:AO15"/>
    <mergeCell ref="AP15:BE15"/>
    <mergeCell ref="BF15:BU15"/>
    <mergeCell ref="BV13:CK13"/>
    <mergeCell ref="H12:AO12"/>
    <mergeCell ref="AP12:BE12"/>
    <mergeCell ref="A14:G14"/>
    <mergeCell ref="A16:G16"/>
    <mergeCell ref="H16:AO16"/>
    <mergeCell ref="AP16:BE16"/>
    <mergeCell ref="BF16:BU16"/>
    <mergeCell ref="BV16:CK16"/>
    <mergeCell ref="A17:G17"/>
    <mergeCell ref="H17:AO17"/>
    <mergeCell ref="AP17:BE17"/>
    <mergeCell ref="BF17:BU17"/>
    <mergeCell ref="BV17:CK17"/>
    <mergeCell ref="CL18:DA18"/>
    <mergeCell ref="BV15:CK15"/>
    <mergeCell ref="H18:AO18"/>
    <mergeCell ref="AP18:BE18"/>
    <mergeCell ref="CL15:DA15"/>
    <mergeCell ref="BF18:BU18"/>
    <mergeCell ref="BF20:BU20"/>
    <mergeCell ref="BV20:CK20"/>
    <mergeCell ref="DM11:EJ11"/>
    <mergeCell ref="DS12:ED12"/>
    <mergeCell ref="H14:AO14"/>
    <mergeCell ref="AP14:BE14"/>
    <mergeCell ref="BF14:BU14"/>
    <mergeCell ref="BV14:CK14"/>
    <mergeCell ref="CL14:DA14"/>
    <mergeCell ref="CL16:DA16"/>
    <mergeCell ref="CL17:DA17"/>
    <mergeCell ref="CL28:DA28"/>
    <mergeCell ref="A19:G19"/>
    <mergeCell ref="BF19:BU19"/>
    <mergeCell ref="BV19:CK19"/>
    <mergeCell ref="CL19:DA19"/>
    <mergeCell ref="A28:G28"/>
    <mergeCell ref="H28:AO28"/>
    <mergeCell ref="AP28:BE28"/>
    <mergeCell ref="BF28:BU28"/>
    <mergeCell ref="BV28:CK28"/>
    <mergeCell ref="H19:AO19"/>
    <mergeCell ref="AP19:BE19"/>
    <mergeCell ref="CL20:DA20"/>
    <mergeCell ref="A20:G20"/>
    <mergeCell ref="H20:AO20"/>
    <mergeCell ref="AP20:BE20"/>
    <mergeCell ref="CL21:DA21"/>
    <mergeCell ref="A22:G22"/>
    <mergeCell ref="H22:AO22"/>
    <mergeCell ref="AP22:BE22"/>
    <mergeCell ref="BF22:BU22"/>
    <mergeCell ref="BV22:CK22"/>
    <mergeCell ref="CL22:DA22"/>
    <mergeCell ref="A21:G21"/>
    <mergeCell ref="A11:G11"/>
    <mergeCell ref="AP9:BE9"/>
    <mergeCell ref="H9:AO9"/>
    <mergeCell ref="H11:AO11"/>
    <mergeCell ref="AP11:BE11"/>
    <mergeCell ref="AP10:BE10"/>
    <mergeCell ref="CL11:DA11"/>
    <mergeCell ref="BF11:BU11"/>
    <mergeCell ref="AP13:BE13"/>
    <mergeCell ref="BV12:CK12"/>
    <mergeCell ref="BF13:BU13"/>
    <mergeCell ref="BV11:CK11"/>
    <mergeCell ref="CL12:DA12"/>
    <mergeCell ref="BF12:BU12"/>
    <mergeCell ref="CL13:DA13"/>
    <mergeCell ref="A3:DA3"/>
    <mergeCell ref="I5:AA5"/>
    <mergeCell ref="AG5:CY5"/>
    <mergeCell ref="I7:AA7"/>
    <mergeCell ref="AG7:CY7"/>
    <mergeCell ref="CL10:DA10"/>
    <mergeCell ref="A9:G9"/>
    <mergeCell ref="A10:G10"/>
    <mergeCell ref="H10:AO10"/>
    <mergeCell ref="BF9:BU9"/>
    <mergeCell ref="BV9:CK9"/>
    <mergeCell ref="BV10:CK10"/>
    <mergeCell ref="BF10:BU10"/>
    <mergeCell ref="CL9:DA9"/>
    <mergeCell ref="H21:AO21"/>
    <mergeCell ref="AP21:BE21"/>
    <mergeCell ref="BF21:BU21"/>
    <mergeCell ref="BV21:CK21"/>
    <mergeCell ref="CL23:DA23"/>
    <mergeCell ref="A24:G24"/>
    <mergeCell ref="H24:AO24"/>
    <mergeCell ref="AP24:BE24"/>
    <mergeCell ref="BF24:BU24"/>
    <mergeCell ref="BV24:CK24"/>
    <mergeCell ref="CL24:DA24"/>
    <mergeCell ref="A23:G23"/>
    <mergeCell ref="H23:AO23"/>
    <mergeCell ref="AP23:BE23"/>
    <mergeCell ref="BF23:BU23"/>
    <mergeCell ref="BV23:CK23"/>
    <mergeCell ref="CL27:DA27"/>
    <mergeCell ref="A27:G27"/>
    <mergeCell ref="H27:AO27"/>
    <mergeCell ref="AP27:BE27"/>
    <mergeCell ref="BF27:BU27"/>
    <mergeCell ref="BV27:CK27"/>
    <mergeCell ref="CL25:DA25"/>
    <mergeCell ref="A26:G26"/>
    <mergeCell ref="H26:AO26"/>
    <mergeCell ref="AP26:BE26"/>
    <mergeCell ref="BF26:BU26"/>
    <mergeCell ref="BV26:CK26"/>
    <mergeCell ref="CL26:DA26"/>
    <mergeCell ref="A25:G25"/>
    <mergeCell ref="H25:AO25"/>
    <mergeCell ref="AP25:BE25"/>
    <mergeCell ref="BF25:BU25"/>
    <mergeCell ref="BV25:CK25"/>
  </mergeCells>
  <phoneticPr fontId="32" type="noConversion"/>
  <pageMargins left="0.7" right="0.7" top="0.75" bottom="0.75" header="0.3" footer="0.3"/>
  <pageSetup paperSize="9" scale="8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3"/>
  <sheetViews>
    <sheetView view="pageBreakPreview" zoomScale="80" zoomScaleNormal="100" zoomScaleSheetLayoutView="80" workbookViewId="0">
      <selection activeCell="BQ16" sqref="BQ16:BX16"/>
    </sheetView>
  </sheetViews>
  <sheetFormatPr defaultRowHeight="12.75" x14ac:dyDescent="0.2"/>
  <cols>
    <col min="1" max="1" width="1.7109375" customWidth="1"/>
    <col min="2" max="2" width="1.42578125" customWidth="1"/>
    <col min="3" max="3" width="1.140625" customWidth="1"/>
    <col min="4" max="4" width="1.5703125" hidden="1" customWidth="1"/>
    <col min="5" max="5" width="1" hidden="1" customWidth="1"/>
    <col min="6" max="6" width="1.85546875" hidden="1" customWidth="1"/>
    <col min="7" max="7" width="20" customWidth="1"/>
    <col min="8" max="8" width="1.7109375" hidden="1" customWidth="1"/>
    <col min="9" max="9" width="1.42578125" hidden="1" customWidth="1"/>
    <col min="10" max="10" width="1.140625" hidden="1" customWidth="1"/>
    <col min="11" max="11" width="0.85546875" hidden="1" customWidth="1"/>
    <col min="12" max="12" width="0.5703125" hidden="1" customWidth="1"/>
    <col min="13" max="13" width="2.28515625" hidden="1" customWidth="1"/>
    <col min="14" max="14" width="1.7109375" hidden="1" customWidth="1"/>
    <col min="15" max="15" width="2.140625" hidden="1" customWidth="1"/>
    <col min="16" max="16" width="1.5703125" hidden="1" customWidth="1"/>
    <col min="17" max="17" width="1.85546875" customWidth="1"/>
    <col min="18" max="18" width="1.140625" customWidth="1"/>
    <col min="19" max="19" width="1" customWidth="1"/>
    <col min="20" max="20" width="2.28515625" hidden="1" customWidth="1"/>
    <col min="21" max="21" width="1.5703125" hidden="1" customWidth="1"/>
    <col min="22" max="22" width="9.140625" hidden="1" customWidth="1"/>
    <col min="23" max="23" width="4.42578125" hidden="1" customWidth="1"/>
    <col min="24" max="24" width="2" customWidth="1"/>
    <col min="25" max="25" width="1.7109375" customWidth="1"/>
    <col min="26" max="26" width="2" customWidth="1"/>
    <col min="27" max="27" width="1.85546875" customWidth="1"/>
    <col min="28" max="28" width="3" customWidth="1"/>
    <col min="29" max="29" width="0.7109375" customWidth="1"/>
    <col min="30" max="30" width="5" customWidth="1"/>
    <col min="31" max="31" width="7" customWidth="1"/>
    <col min="32" max="32" width="2.5703125" customWidth="1"/>
    <col min="33" max="34" width="2.7109375" customWidth="1"/>
    <col min="35" max="35" width="2.5703125" customWidth="1"/>
    <col min="36" max="36" width="1.5703125" customWidth="1"/>
    <col min="37" max="37" width="1.7109375" customWidth="1"/>
    <col min="38" max="38" width="0.28515625" customWidth="1"/>
    <col min="39" max="39" width="0.42578125" customWidth="1"/>
    <col min="40" max="40" width="0.7109375" customWidth="1"/>
    <col min="41" max="41" width="1.140625" customWidth="1"/>
    <col min="42" max="42" width="0.42578125" customWidth="1"/>
    <col min="43" max="43" width="5" customWidth="1"/>
    <col min="44" max="44" width="1.85546875" customWidth="1"/>
    <col min="45" max="45" width="2.140625" customWidth="1"/>
    <col min="46" max="46" width="3.140625" customWidth="1"/>
    <col min="47" max="47" width="0.7109375" customWidth="1"/>
    <col min="48" max="48" width="1.28515625" customWidth="1"/>
    <col min="49" max="49" width="2.28515625" customWidth="1"/>
    <col min="50" max="50" width="2" customWidth="1"/>
    <col min="51" max="51" width="1.5703125" customWidth="1"/>
    <col min="52" max="52" width="1.85546875" customWidth="1"/>
    <col min="53" max="53" width="2.5703125" customWidth="1"/>
    <col min="54" max="54" width="2.42578125" customWidth="1"/>
    <col min="55" max="55" width="7.28515625" customWidth="1"/>
    <col min="56" max="56" width="1.85546875" customWidth="1"/>
    <col min="57" max="57" width="9.28515625" customWidth="1"/>
    <col min="58" max="58" width="3.5703125" customWidth="1"/>
    <col min="59" max="59" width="1" customWidth="1"/>
    <col min="60" max="60" width="1.7109375" customWidth="1"/>
    <col min="61" max="61" width="4.140625" customWidth="1"/>
    <col min="62" max="62" width="1.5703125" customWidth="1"/>
    <col min="63" max="63" width="1.140625" customWidth="1"/>
    <col min="64" max="64" width="2.42578125" customWidth="1"/>
    <col min="65" max="65" width="3.140625" customWidth="1"/>
    <col min="66" max="66" width="1.5703125" customWidth="1"/>
    <col min="67" max="67" width="1.140625" customWidth="1"/>
    <col min="68" max="68" width="9.140625" hidden="1" customWidth="1"/>
    <col min="69" max="69" width="12" customWidth="1"/>
    <col min="70" max="70" width="2.28515625" customWidth="1"/>
    <col min="71" max="71" width="4.140625" customWidth="1"/>
    <col min="72" max="72" width="2.7109375" customWidth="1"/>
    <col min="73" max="73" width="3.5703125" customWidth="1"/>
    <col min="74" max="74" width="0.7109375" customWidth="1"/>
    <col min="75" max="75" width="0.42578125" customWidth="1"/>
    <col min="76" max="76" width="1.5703125" customWidth="1"/>
    <col min="77" max="77" width="16.28515625" customWidth="1"/>
    <col min="78" max="78" width="26.42578125" bestFit="1" customWidth="1"/>
    <col min="79" max="79" width="14.140625" customWidth="1"/>
    <col min="80" max="80" width="14.5703125" customWidth="1"/>
  </cols>
  <sheetData>
    <row r="1" spans="1:76" x14ac:dyDescent="0.2">
      <c r="A1" s="680" t="s">
        <v>271</v>
      </c>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0"/>
      <c r="AY1" s="680"/>
      <c r="AZ1" s="680"/>
      <c r="BA1" s="680"/>
      <c r="BB1" s="680"/>
      <c r="BC1" s="680"/>
      <c r="BD1" s="680"/>
      <c r="BE1" s="680"/>
      <c r="BF1" s="680"/>
      <c r="BG1" s="680"/>
      <c r="BH1" s="680"/>
      <c r="BI1" s="680"/>
      <c r="BJ1" s="680"/>
      <c r="BK1" s="680"/>
      <c r="BL1" s="680"/>
      <c r="BM1" s="680"/>
      <c r="BN1" s="680"/>
      <c r="BO1" s="680"/>
      <c r="BP1" s="680"/>
      <c r="BQ1" s="680"/>
      <c r="BR1" s="680"/>
      <c r="BS1" s="680"/>
      <c r="BT1" s="680"/>
      <c r="BU1" s="680"/>
      <c r="BV1" s="680"/>
      <c r="BW1" s="680"/>
      <c r="BX1" s="680"/>
    </row>
    <row r="3" spans="1:76" x14ac:dyDescent="0.2">
      <c r="A3" s="681"/>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row>
    <row r="5" spans="1:76" x14ac:dyDescent="0.2">
      <c r="BC5" s="682" t="s">
        <v>272</v>
      </c>
      <c r="BD5" s="682"/>
      <c r="BE5" s="682"/>
      <c r="BF5" s="682"/>
      <c r="BG5" s="682"/>
      <c r="BH5" s="682"/>
      <c r="BI5" s="682"/>
      <c r="BJ5" s="682"/>
      <c r="BK5" s="682"/>
      <c r="BL5" s="682"/>
      <c r="BM5" s="682"/>
      <c r="BN5" s="682"/>
      <c r="BO5" s="682"/>
      <c r="BP5" s="682"/>
      <c r="BQ5" s="682"/>
      <c r="BR5" s="682"/>
      <c r="BS5" s="682"/>
      <c r="BT5" s="682"/>
      <c r="BU5" s="682"/>
      <c r="BV5" s="682"/>
      <c r="BW5" s="682"/>
      <c r="BX5" s="682"/>
    </row>
    <row r="6" spans="1:76" ht="32.25" customHeight="1" x14ac:dyDescent="0.2">
      <c r="BC6" s="683" t="s">
        <v>3</v>
      </c>
      <c r="BD6" s="683"/>
      <c r="BE6" s="683"/>
      <c r="BF6" s="683"/>
      <c r="BG6" s="683"/>
      <c r="BH6" s="683"/>
      <c r="BI6" s="683"/>
      <c r="BJ6" s="683"/>
      <c r="BK6" s="683"/>
      <c r="BL6" s="683"/>
      <c r="BM6" s="683"/>
      <c r="BN6" s="683"/>
      <c r="BO6" s="683"/>
      <c r="BP6" s="683"/>
      <c r="BQ6" s="683"/>
      <c r="BR6" s="683"/>
      <c r="BS6" s="683"/>
      <c r="BT6" s="683"/>
      <c r="BU6" s="683"/>
      <c r="BV6" s="683"/>
      <c r="BW6" s="683"/>
      <c r="BX6" s="683"/>
    </row>
    <row r="7" spans="1:76" x14ac:dyDescent="0.2">
      <c r="BC7" s="677" t="s">
        <v>273</v>
      </c>
      <c r="BD7" s="678"/>
      <c r="BE7" s="678"/>
      <c r="BF7" s="678"/>
      <c r="BG7" s="678"/>
      <c r="BH7" s="678"/>
      <c r="BI7" s="678"/>
      <c r="BJ7" s="678"/>
      <c r="BK7" s="678"/>
      <c r="BL7" s="678"/>
      <c r="BM7" s="678"/>
      <c r="BN7" s="678"/>
      <c r="BO7" s="678"/>
      <c r="BP7" s="678"/>
      <c r="BQ7" s="678"/>
      <c r="BR7" s="678"/>
      <c r="BS7" s="678"/>
      <c r="BT7" s="678"/>
      <c r="BU7" s="678"/>
      <c r="BV7" s="678"/>
      <c r="BW7" s="678"/>
      <c r="BX7" s="678"/>
    </row>
    <row r="8" spans="1:76" ht="11.25" customHeight="1" x14ac:dyDescent="0.2">
      <c r="BC8" s="679" t="s">
        <v>456</v>
      </c>
      <c r="BD8" s="679"/>
      <c r="BE8" s="679"/>
      <c r="BF8" s="679"/>
      <c r="BG8" s="679"/>
      <c r="BH8" s="679"/>
      <c r="BI8" s="679"/>
      <c r="BJ8" s="679"/>
      <c r="BK8" s="679"/>
      <c r="BL8" s="679"/>
      <c r="BM8" s="679"/>
      <c r="BN8" s="679"/>
      <c r="BO8" s="679"/>
      <c r="BP8" s="679"/>
      <c r="BQ8" s="679"/>
      <c r="BR8" s="679"/>
      <c r="BS8" s="679"/>
      <c r="BT8" s="679"/>
      <c r="BU8" s="679"/>
      <c r="BV8" s="679"/>
      <c r="BW8" s="679"/>
      <c r="BX8" s="679"/>
    </row>
    <row r="9" spans="1:76" x14ac:dyDescent="0.2">
      <c r="BC9" s="677" t="s">
        <v>705</v>
      </c>
      <c r="BD9" s="677"/>
      <c r="BE9" s="677"/>
      <c r="BF9" s="677"/>
      <c r="BG9" s="677"/>
      <c r="BH9" s="677"/>
      <c r="BI9" s="677"/>
      <c r="BJ9" s="677"/>
      <c r="BK9" s="677"/>
      <c r="BL9" s="677"/>
      <c r="BM9" s="677"/>
      <c r="BN9" s="677"/>
      <c r="BO9" s="677"/>
      <c r="BP9" s="677"/>
      <c r="BQ9" s="677"/>
      <c r="BR9" s="677"/>
      <c r="BS9" s="677"/>
      <c r="BT9" s="677"/>
      <c r="BU9" s="677"/>
      <c r="BV9" s="677"/>
      <c r="BW9" s="677"/>
      <c r="BX9" s="677"/>
    </row>
    <row r="10" spans="1:76" x14ac:dyDescent="0.2">
      <c r="BC10" s="86"/>
      <c r="BD10" s="660"/>
      <c r="BE10" s="660"/>
      <c r="BF10" s="660"/>
      <c r="BG10" s="660"/>
      <c r="BH10" s="660"/>
      <c r="BI10" s="660"/>
      <c r="BJ10" s="660"/>
      <c r="BK10" s="660"/>
      <c r="BL10" s="87"/>
      <c r="BM10" s="660" t="s">
        <v>520</v>
      </c>
      <c r="BN10" s="660"/>
      <c r="BO10" s="660"/>
      <c r="BP10" s="660"/>
      <c r="BQ10" s="660"/>
      <c r="BR10" s="660"/>
      <c r="BS10" s="660"/>
      <c r="BT10" s="660"/>
      <c r="BU10" s="660"/>
      <c r="BV10" s="660"/>
      <c r="BW10" s="660"/>
      <c r="BX10" s="86"/>
    </row>
    <row r="11" spans="1:76" x14ac:dyDescent="0.2">
      <c r="BC11" s="86"/>
      <c r="BD11" s="677" t="s">
        <v>274</v>
      </c>
      <c r="BE11" s="677"/>
      <c r="BF11" s="677"/>
      <c r="BG11" s="677"/>
      <c r="BH11" s="677"/>
      <c r="BI11" s="677"/>
      <c r="BJ11" s="677"/>
      <c r="BK11" s="677"/>
      <c r="BL11" s="51"/>
      <c r="BM11" s="677" t="s">
        <v>275</v>
      </c>
      <c r="BN11" s="677"/>
      <c r="BO11" s="677"/>
      <c r="BP11" s="677"/>
      <c r="BQ11" s="677"/>
      <c r="BR11" s="677"/>
      <c r="BS11" s="677"/>
      <c r="BT11" s="677"/>
      <c r="BU11" s="677"/>
      <c r="BV11" s="677"/>
      <c r="BW11" s="677"/>
      <c r="BX11" s="86"/>
    </row>
    <row r="12" spans="1:76" x14ac:dyDescent="0.2">
      <c r="BC12" s="86" t="s">
        <v>276</v>
      </c>
      <c r="BD12" s="684" t="s">
        <v>778</v>
      </c>
      <c r="BE12" s="684"/>
      <c r="BF12" s="86" t="s">
        <v>276</v>
      </c>
      <c r="BG12" s="684" t="s">
        <v>773</v>
      </c>
      <c r="BH12" s="684"/>
      <c r="BI12" s="684"/>
      <c r="BJ12" s="684"/>
      <c r="BK12" s="684"/>
      <c r="BL12" s="684"/>
      <c r="BM12" s="684"/>
      <c r="BN12" s="684"/>
      <c r="BO12" s="685">
        <v>20</v>
      </c>
      <c r="BP12" s="685"/>
      <c r="BQ12" s="660" t="s">
        <v>752</v>
      </c>
      <c r="BR12" s="660"/>
      <c r="BS12" s="86" t="s">
        <v>277</v>
      </c>
      <c r="BT12" s="86"/>
      <c r="BU12" s="86"/>
      <c r="BV12" s="86"/>
      <c r="BW12" s="86"/>
      <c r="BX12" s="86"/>
    </row>
    <row r="13" spans="1:76" ht="15" x14ac:dyDescent="0.25">
      <c r="AI13" s="52"/>
    </row>
    <row r="14" spans="1:76" ht="15" x14ac:dyDescent="0.25">
      <c r="A14" s="673" t="s">
        <v>278</v>
      </c>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3"/>
      <c r="AY14" s="675" t="s">
        <v>694</v>
      </c>
      <c r="AZ14" s="676"/>
      <c r="BA14" s="53" t="s">
        <v>277</v>
      </c>
      <c r="BF14" s="53"/>
      <c r="BG14" s="53"/>
      <c r="BH14" s="53"/>
      <c r="BI14" s="53"/>
      <c r="BJ14" s="53"/>
      <c r="BK14" s="53"/>
      <c r="BL14" s="53"/>
      <c r="BM14" s="53"/>
      <c r="BN14" s="53"/>
      <c r="BO14" s="53"/>
      <c r="BP14" s="53"/>
      <c r="BQ14" s="663" t="s">
        <v>279</v>
      </c>
      <c r="BR14" s="663"/>
      <c r="BS14" s="663"/>
      <c r="BT14" s="663"/>
      <c r="BU14" s="663"/>
      <c r="BV14" s="663"/>
      <c r="BW14" s="663"/>
      <c r="BX14" s="663"/>
    </row>
    <row r="15" spans="1:76" ht="17.25" thickBot="1" x14ac:dyDescent="0.25">
      <c r="X15" s="673" t="s">
        <v>280</v>
      </c>
      <c r="Y15" s="673"/>
      <c r="Z15" s="673"/>
      <c r="AA15" s="673"/>
      <c r="AB15" s="614" t="s">
        <v>694</v>
      </c>
      <c r="AC15" s="614"/>
      <c r="AD15" s="54" t="s">
        <v>281</v>
      </c>
      <c r="AF15" s="55"/>
      <c r="AG15" s="55"/>
      <c r="AH15" s="55"/>
      <c r="AI15" s="55"/>
      <c r="AJ15" s="55"/>
      <c r="AK15" s="55"/>
      <c r="AL15" s="55"/>
      <c r="AM15" s="55"/>
      <c r="AN15" s="55"/>
      <c r="AO15" s="55"/>
      <c r="AQ15" s="614" t="s">
        <v>743</v>
      </c>
      <c r="AR15" s="614"/>
      <c r="AS15" s="54" t="s">
        <v>282</v>
      </c>
      <c r="AU15" s="56"/>
      <c r="AV15" s="614" t="s">
        <v>774</v>
      </c>
      <c r="AW15" s="614"/>
      <c r="AX15" s="674" t="s">
        <v>283</v>
      </c>
      <c r="AY15" s="674"/>
      <c r="AZ15" s="674"/>
      <c r="BA15" s="674"/>
      <c r="BB15" s="674"/>
      <c r="BQ15" s="664"/>
      <c r="BR15" s="664"/>
      <c r="BS15" s="664"/>
      <c r="BT15" s="664"/>
      <c r="BU15" s="664"/>
      <c r="BV15" s="664"/>
      <c r="BW15" s="664"/>
      <c r="BX15" s="664"/>
    </row>
    <row r="16" spans="1:76" ht="15.75" x14ac:dyDescent="0.2">
      <c r="AE16" t="s">
        <v>284</v>
      </c>
      <c r="AG16" s="614" t="s">
        <v>778</v>
      </c>
      <c r="AH16" s="614"/>
      <c r="AI16" t="s">
        <v>276</v>
      </c>
      <c r="AJ16" s="660" t="s">
        <v>773</v>
      </c>
      <c r="AK16" s="660"/>
      <c r="AL16" s="660"/>
      <c r="AM16" s="660"/>
      <c r="AN16" s="660"/>
      <c r="AO16" s="660"/>
      <c r="AP16" s="660"/>
      <c r="AQ16" s="660"/>
      <c r="AR16" s="659">
        <v>20</v>
      </c>
      <c r="AS16" s="659"/>
      <c r="AT16" s="614" t="s">
        <v>653</v>
      </c>
      <c r="AU16" s="614"/>
      <c r="AV16" s="659" t="s">
        <v>285</v>
      </c>
      <c r="AW16" s="659"/>
      <c r="BF16" s="615" t="s">
        <v>286</v>
      </c>
      <c r="BG16" s="615"/>
      <c r="BH16" s="615"/>
      <c r="BI16" s="615"/>
      <c r="BJ16" s="615"/>
      <c r="BK16" s="615"/>
      <c r="BL16" s="615"/>
      <c r="BM16" s="615"/>
      <c r="BN16" s="615"/>
      <c r="BO16" s="615"/>
      <c r="BP16" s="616"/>
      <c r="BQ16" s="670" t="s">
        <v>779</v>
      </c>
      <c r="BR16" s="671"/>
      <c r="BS16" s="671"/>
      <c r="BT16" s="671"/>
      <c r="BU16" s="671"/>
      <c r="BV16" s="671"/>
      <c r="BW16" s="671"/>
      <c r="BX16" s="672"/>
    </row>
    <row r="17" spans="1:80" x14ac:dyDescent="0.2">
      <c r="A17" s="57" t="s">
        <v>287</v>
      </c>
      <c r="BF17" s="615" t="s">
        <v>288</v>
      </c>
      <c r="BG17" s="615"/>
      <c r="BH17" s="615"/>
      <c r="BI17" s="615"/>
      <c r="BJ17" s="615"/>
      <c r="BK17" s="615"/>
      <c r="BL17" s="615"/>
      <c r="BM17" s="615"/>
      <c r="BN17" s="615"/>
      <c r="BO17" s="615"/>
      <c r="BP17" s="616"/>
      <c r="BQ17" s="667" t="s">
        <v>5</v>
      </c>
      <c r="BR17" s="668"/>
      <c r="BS17" s="668"/>
      <c r="BT17" s="668"/>
      <c r="BU17" s="668"/>
      <c r="BV17" s="668"/>
      <c r="BW17" s="668"/>
      <c r="BX17" s="669"/>
    </row>
    <row r="18" spans="1:80" x14ac:dyDescent="0.2">
      <c r="A18" s="57" t="s">
        <v>289</v>
      </c>
      <c r="N18" s="614" t="s">
        <v>456</v>
      </c>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4"/>
      <c r="AM18" s="614"/>
      <c r="AN18" s="614"/>
      <c r="AO18" s="614"/>
      <c r="AP18" s="614"/>
      <c r="AQ18" s="614"/>
      <c r="AR18" s="614"/>
      <c r="AS18" s="614"/>
      <c r="AT18" s="614"/>
      <c r="AU18" s="614"/>
      <c r="AV18" s="614"/>
      <c r="AW18" s="614"/>
      <c r="AX18" s="614"/>
      <c r="AY18" s="614"/>
      <c r="AZ18" s="614"/>
      <c r="BA18" s="614"/>
      <c r="BB18" s="614"/>
      <c r="BC18" s="614"/>
      <c r="BD18" s="614"/>
      <c r="BE18" s="614"/>
      <c r="BF18" s="665" t="s">
        <v>290</v>
      </c>
      <c r="BG18" s="665"/>
      <c r="BH18" s="665"/>
      <c r="BI18" s="665"/>
      <c r="BJ18" s="665"/>
      <c r="BK18" s="665"/>
      <c r="BL18" s="665"/>
      <c r="BM18" s="665"/>
      <c r="BN18" s="665"/>
      <c r="BO18" s="665"/>
      <c r="BP18" s="666"/>
      <c r="BQ18" s="667" t="s">
        <v>454</v>
      </c>
      <c r="BR18" s="668"/>
      <c r="BS18" s="668"/>
      <c r="BT18" s="668"/>
      <c r="BU18" s="668"/>
      <c r="BV18" s="668"/>
      <c r="BW18" s="668"/>
      <c r="BX18" s="669"/>
    </row>
    <row r="19" spans="1:80" x14ac:dyDescent="0.2">
      <c r="BF19" s="661" t="s">
        <v>288</v>
      </c>
      <c r="BG19" s="661"/>
      <c r="BH19" s="661"/>
      <c r="BI19" s="661"/>
      <c r="BJ19" s="661"/>
      <c r="BK19" s="661"/>
      <c r="BL19" s="661"/>
      <c r="BM19" s="661"/>
      <c r="BN19" s="661"/>
      <c r="BO19" s="661"/>
      <c r="BP19" s="650"/>
      <c r="BQ19" s="667" t="s">
        <v>6</v>
      </c>
      <c r="BR19" s="668"/>
      <c r="BS19" s="668"/>
      <c r="BT19" s="668"/>
      <c r="BU19" s="668"/>
      <c r="BV19" s="668"/>
      <c r="BW19" s="668"/>
      <c r="BX19" s="669"/>
    </row>
    <row r="20" spans="1:80" x14ac:dyDescent="0.2">
      <c r="BF20" s="650" t="s">
        <v>291</v>
      </c>
      <c r="BG20" s="650"/>
      <c r="BH20" s="650"/>
      <c r="BI20" s="650"/>
      <c r="BJ20" s="650"/>
      <c r="BK20" s="650"/>
      <c r="BL20" s="650"/>
      <c r="BM20" s="650"/>
      <c r="BN20" s="650"/>
      <c r="BO20" s="650"/>
      <c r="BP20" s="650"/>
      <c r="BQ20" s="646" t="s">
        <v>2</v>
      </c>
      <c r="BR20" s="647"/>
      <c r="BS20" s="647"/>
      <c r="BT20" s="647"/>
      <c r="BU20" s="647"/>
      <c r="BV20" s="647"/>
      <c r="BW20" s="647"/>
      <c r="BX20" s="648"/>
    </row>
    <row r="21" spans="1:80" x14ac:dyDescent="0.2">
      <c r="A21" s="57" t="s">
        <v>292</v>
      </c>
      <c r="H21" s="614" t="s">
        <v>4</v>
      </c>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c r="BA21" s="660"/>
      <c r="BB21" s="660"/>
      <c r="BC21" s="660"/>
      <c r="BD21" s="660"/>
      <c r="BE21" s="660"/>
      <c r="BF21" s="650" t="s">
        <v>293</v>
      </c>
      <c r="BG21" s="650"/>
      <c r="BH21" s="650"/>
      <c r="BI21" s="650"/>
      <c r="BJ21" s="650"/>
      <c r="BK21" s="650"/>
      <c r="BL21" s="650"/>
      <c r="BM21" s="650"/>
      <c r="BN21" s="650"/>
      <c r="BO21" s="650"/>
      <c r="BP21" s="650"/>
      <c r="BQ21" s="646" t="s">
        <v>455</v>
      </c>
      <c r="BR21" s="647"/>
      <c r="BS21" s="647"/>
      <c r="BT21" s="647"/>
      <c r="BU21" s="647"/>
      <c r="BV21" s="647"/>
      <c r="BW21" s="647"/>
      <c r="BX21" s="648"/>
    </row>
    <row r="22" spans="1:80" ht="13.5" thickBot="1" x14ac:dyDescent="0.25">
      <c r="A22" s="57" t="s">
        <v>294</v>
      </c>
      <c r="BF22" s="650" t="s">
        <v>295</v>
      </c>
      <c r="BG22" s="650"/>
      <c r="BH22" s="650"/>
      <c r="BI22" s="650"/>
      <c r="BJ22" s="650"/>
      <c r="BK22" s="650"/>
      <c r="BL22" s="650"/>
      <c r="BM22" s="650"/>
      <c r="BN22" s="650"/>
      <c r="BO22" s="650"/>
      <c r="BP22" s="650"/>
      <c r="BQ22" s="651">
        <v>383</v>
      </c>
      <c r="BR22" s="652"/>
      <c r="BS22" s="652"/>
      <c r="BT22" s="652"/>
      <c r="BU22" s="652"/>
      <c r="BV22" s="652"/>
      <c r="BW22" s="652"/>
      <c r="BX22" s="653"/>
    </row>
    <row r="23" spans="1:80" x14ac:dyDescent="0.2">
      <c r="A23" s="662" t="s">
        <v>296</v>
      </c>
      <c r="B23" s="662"/>
      <c r="C23" s="662"/>
      <c r="D23" s="662"/>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2"/>
      <c r="AN23" s="662"/>
      <c r="AO23" s="662"/>
      <c r="AP23" s="662"/>
      <c r="AQ23" s="662"/>
      <c r="AR23" s="662"/>
      <c r="AS23" s="662"/>
      <c r="AT23" s="662"/>
      <c r="AU23" s="662"/>
      <c r="AV23" s="662"/>
      <c r="AW23" s="662"/>
      <c r="AX23" s="662"/>
      <c r="AY23" s="662"/>
      <c r="AZ23" s="662"/>
      <c r="BA23" s="662"/>
      <c r="BB23" s="662"/>
      <c r="BC23" s="662"/>
      <c r="BD23" s="662"/>
      <c r="BE23" s="662"/>
      <c r="BF23" s="662"/>
      <c r="BG23" s="662"/>
      <c r="BH23" s="662"/>
      <c r="BI23" s="662"/>
      <c r="BJ23" s="662"/>
      <c r="BK23" s="662"/>
      <c r="BL23" s="662"/>
      <c r="BM23" s="662"/>
      <c r="BN23" s="662"/>
      <c r="BO23" s="662"/>
      <c r="BP23" s="662"/>
      <c r="BQ23" s="662"/>
      <c r="BR23" s="662"/>
      <c r="BS23" s="662"/>
      <c r="BT23" s="662"/>
      <c r="BU23" s="662"/>
      <c r="BV23" s="662"/>
      <c r="BW23" s="662"/>
      <c r="BX23" s="662"/>
    </row>
    <row r="24" spans="1:80" x14ac:dyDescent="0.2">
      <c r="A24" s="630" t="s">
        <v>65</v>
      </c>
      <c r="B24" s="630"/>
      <c r="C24" s="630"/>
      <c r="D24" s="630"/>
      <c r="E24" s="630"/>
      <c r="F24" s="630"/>
      <c r="G24" s="630"/>
      <c r="H24" s="630"/>
      <c r="I24" s="630"/>
      <c r="J24" s="630"/>
      <c r="K24" s="630"/>
      <c r="L24" s="630"/>
      <c r="M24" s="630"/>
      <c r="N24" s="630"/>
      <c r="O24" s="630"/>
      <c r="P24" s="630"/>
      <c r="Q24" s="630"/>
      <c r="R24" s="630"/>
      <c r="S24" s="630"/>
      <c r="T24" s="630"/>
      <c r="U24" s="630"/>
      <c r="V24" s="630"/>
      <c r="W24" s="630"/>
      <c r="X24" s="630"/>
      <c r="Y24" s="630"/>
      <c r="Z24" s="630"/>
      <c r="AA24" s="630"/>
      <c r="AB24" s="630"/>
      <c r="AC24" s="630"/>
      <c r="AD24" s="630"/>
      <c r="AE24" s="631"/>
      <c r="AF24" s="629" t="s">
        <v>297</v>
      </c>
      <c r="AG24" s="629"/>
      <c r="AH24" s="629"/>
      <c r="AI24" s="629"/>
      <c r="AJ24" s="629" t="s">
        <v>298</v>
      </c>
      <c r="AK24" s="629"/>
      <c r="AL24" s="629"/>
      <c r="AM24" s="629"/>
      <c r="AN24" s="629"/>
      <c r="AO24" s="629"/>
      <c r="AP24" s="629"/>
      <c r="AQ24" s="629"/>
      <c r="AR24" s="629" t="s">
        <v>299</v>
      </c>
      <c r="AS24" s="629"/>
      <c r="AT24" s="629"/>
      <c r="AU24" s="629"/>
      <c r="AV24" s="629"/>
      <c r="AW24" s="654" t="s">
        <v>300</v>
      </c>
      <c r="AX24" s="655"/>
      <c r="AY24" s="655"/>
      <c r="AZ24" s="655"/>
      <c r="BA24" s="655"/>
      <c r="BB24" s="655"/>
      <c r="BC24" s="655"/>
      <c r="BD24" s="655"/>
      <c r="BE24" s="655"/>
      <c r="BF24" s="655"/>
      <c r="BG24" s="655"/>
      <c r="BH24" s="655"/>
      <c r="BI24" s="655"/>
      <c r="BJ24" s="655"/>
      <c r="BK24" s="655"/>
      <c r="BL24" s="655"/>
      <c r="BM24" s="655"/>
      <c r="BN24" s="655"/>
      <c r="BO24" s="655"/>
      <c r="BP24" s="655"/>
      <c r="BQ24" s="655"/>
      <c r="BR24" s="655"/>
      <c r="BS24" s="655"/>
      <c r="BT24" s="655"/>
      <c r="BU24" s="655"/>
      <c r="BV24" s="655"/>
      <c r="BW24" s="655"/>
      <c r="BX24" s="655"/>
    </row>
    <row r="25" spans="1:80" x14ac:dyDescent="0.2">
      <c r="A25" s="632"/>
      <c r="B25" s="632"/>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3"/>
      <c r="AF25" s="629"/>
      <c r="AG25" s="629"/>
      <c r="AH25" s="629"/>
      <c r="AI25" s="629"/>
      <c r="AJ25" s="629"/>
      <c r="AK25" s="629"/>
      <c r="AL25" s="629"/>
      <c r="AM25" s="629"/>
      <c r="AN25" s="629"/>
      <c r="AO25" s="629"/>
      <c r="AP25" s="629"/>
      <c r="AQ25" s="629"/>
      <c r="AR25" s="629"/>
      <c r="AS25" s="629"/>
      <c r="AT25" s="629"/>
      <c r="AU25" s="629"/>
      <c r="AV25" s="629"/>
      <c r="AW25" s="642" t="s">
        <v>301</v>
      </c>
      <c r="AX25" s="643"/>
      <c r="AY25" s="643"/>
      <c r="AZ25" s="644" t="s">
        <v>694</v>
      </c>
      <c r="BA25" s="645"/>
      <c r="BB25" s="636" t="s">
        <v>277</v>
      </c>
      <c r="BC25" s="637"/>
      <c r="BD25" s="638" t="s">
        <v>301</v>
      </c>
      <c r="BE25" s="638"/>
      <c r="BF25" s="638"/>
      <c r="BG25" s="657" t="s">
        <v>743</v>
      </c>
      <c r="BH25" s="658"/>
      <c r="BI25" s="656" t="s">
        <v>277</v>
      </c>
      <c r="BJ25" s="656"/>
      <c r="BK25" s="642" t="s">
        <v>301</v>
      </c>
      <c r="BL25" s="643"/>
      <c r="BM25" s="643"/>
      <c r="BN25" s="644" t="s">
        <v>774</v>
      </c>
      <c r="BO25" s="645"/>
      <c r="BP25" s="636" t="s">
        <v>277</v>
      </c>
      <c r="BQ25" s="637"/>
      <c r="BR25" s="639" t="s">
        <v>302</v>
      </c>
      <c r="BS25" s="639"/>
      <c r="BT25" s="639"/>
      <c r="BU25" s="639"/>
      <c r="BV25" s="639"/>
      <c r="BW25" s="639"/>
      <c r="BX25" s="639"/>
    </row>
    <row r="26" spans="1:80" ht="56.25" customHeight="1" x14ac:dyDescent="0.2">
      <c r="A26" s="634"/>
      <c r="B26" s="634"/>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5"/>
      <c r="AF26" s="629"/>
      <c r="AG26" s="629"/>
      <c r="AH26" s="629"/>
      <c r="AI26" s="629"/>
      <c r="AJ26" s="629"/>
      <c r="AK26" s="629"/>
      <c r="AL26" s="629"/>
      <c r="AM26" s="629"/>
      <c r="AN26" s="629"/>
      <c r="AO26" s="629"/>
      <c r="AP26" s="629"/>
      <c r="AQ26" s="629"/>
      <c r="AR26" s="629"/>
      <c r="AS26" s="629"/>
      <c r="AT26" s="629"/>
      <c r="AU26" s="629"/>
      <c r="AV26" s="629"/>
      <c r="AW26" s="641" t="s">
        <v>303</v>
      </c>
      <c r="AX26" s="634"/>
      <c r="AY26" s="634"/>
      <c r="AZ26" s="634"/>
      <c r="BA26" s="634"/>
      <c r="BB26" s="634"/>
      <c r="BC26" s="635"/>
      <c r="BD26" s="640" t="s">
        <v>304</v>
      </c>
      <c r="BE26" s="634"/>
      <c r="BF26" s="634"/>
      <c r="BG26" s="634"/>
      <c r="BH26" s="634"/>
      <c r="BI26" s="634"/>
      <c r="BJ26" s="634"/>
      <c r="BK26" s="641" t="s">
        <v>305</v>
      </c>
      <c r="BL26" s="634"/>
      <c r="BM26" s="634"/>
      <c r="BN26" s="634"/>
      <c r="BO26" s="634"/>
      <c r="BP26" s="634"/>
      <c r="BQ26" s="635"/>
      <c r="BR26" s="640"/>
      <c r="BS26" s="640"/>
      <c r="BT26" s="640"/>
      <c r="BU26" s="640"/>
      <c r="BV26" s="640"/>
      <c r="BW26" s="640"/>
      <c r="BX26" s="640"/>
    </row>
    <row r="27" spans="1:80" ht="13.5" thickBot="1" x14ac:dyDescent="0.25">
      <c r="A27" s="626">
        <v>1</v>
      </c>
      <c r="B27" s="627"/>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8">
        <v>2</v>
      </c>
      <c r="AG27" s="628"/>
      <c r="AH27" s="628"/>
      <c r="AI27" s="628"/>
      <c r="AJ27" s="628">
        <v>3</v>
      </c>
      <c r="AK27" s="628"/>
      <c r="AL27" s="628"/>
      <c r="AM27" s="628"/>
      <c r="AN27" s="628"/>
      <c r="AO27" s="628"/>
      <c r="AP27" s="628"/>
      <c r="AQ27" s="628"/>
      <c r="AR27" s="628">
        <v>4</v>
      </c>
      <c r="AS27" s="628"/>
      <c r="AT27" s="628"/>
      <c r="AU27" s="628"/>
      <c r="AV27" s="628"/>
      <c r="AW27" s="628">
        <v>5</v>
      </c>
      <c r="AX27" s="628"/>
      <c r="AY27" s="628"/>
      <c r="AZ27" s="628"/>
      <c r="BA27" s="628"/>
      <c r="BB27" s="628"/>
      <c r="BC27" s="628"/>
      <c r="BD27" s="628">
        <v>6</v>
      </c>
      <c r="BE27" s="628"/>
      <c r="BF27" s="628"/>
      <c r="BG27" s="628"/>
      <c r="BH27" s="628"/>
      <c r="BI27" s="628"/>
      <c r="BJ27" s="628"/>
      <c r="BK27" s="628">
        <v>7</v>
      </c>
      <c r="BL27" s="628"/>
      <c r="BM27" s="628"/>
      <c r="BN27" s="628"/>
      <c r="BO27" s="628"/>
      <c r="BP27" s="628"/>
      <c r="BQ27" s="628"/>
      <c r="BR27" s="628">
        <v>8</v>
      </c>
      <c r="BS27" s="628"/>
      <c r="BT27" s="628"/>
      <c r="BU27" s="628"/>
      <c r="BV27" s="628"/>
      <c r="BW27" s="628"/>
      <c r="BX27" s="649"/>
    </row>
    <row r="28" spans="1:80" ht="26.25" customHeight="1" x14ac:dyDescent="0.3">
      <c r="A28" s="620" t="s">
        <v>306</v>
      </c>
      <c r="B28" s="621"/>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2"/>
      <c r="AF28" s="623" t="s">
        <v>307</v>
      </c>
      <c r="AG28" s="624"/>
      <c r="AH28" s="624"/>
      <c r="AI28" s="624"/>
      <c r="AJ28" s="624" t="s">
        <v>23</v>
      </c>
      <c r="AK28" s="624"/>
      <c r="AL28" s="624"/>
      <c r="AM28" s="624"/>
      <c r="AN28" s="624"/>
      <c r="AO28" s="624"/>
      <c r="AP28" s="624"/>
      <c r="AQ28" s="624"/>
      <c r="AR28" s="624" t="s">
        <v>23</v>
      </c>
      <c r="AS28" s="624"/>
      <c r="AT28" s="624"/>
      <c r="AU28" s="624"/>
      <c r="AV28" s="624"/>
      <c r="AW28" s="619">
        <v>0</v>
      </c>
      <c r="AX28" s="619"/>
      <c r="AY28" s="619"/>
      <c r="AZ28" s="619"/>
      <c r="BA28" s="619"/>
      <c r="BB28" s="619"/>
      <c r="BC28" s="619"/>
      <c r="BD28" s="625"/>
      <c r="BE28" s="625"/>
      <c r="BF28" s="625"/>
      <c r="BG28" s="625"/>
      <c r="BH28" s="625"/>
      <c r="BI28" s="625"/>
      <c r="BJ28" s="625"/>
      <c r="BK28" s="625"/>
      <c r="BL28" s="625"/>
      <c r="BM28" s="625"/>
      <c r="BN28" s="625"/>
      <c r="BO28" s="625"/>
      <c r="BP28" s="625"/>
      <c r="BQ28" s="625"/>
      <c r="BR28" s="617"/>
      <c r="BS28" s="617"/>
      <c r="BT28" s="617"/>
      <c r="BU28" s="617"/>
      <c r="BV28" s="617"/>
      <c r="BW28" s="617"/>
      <c r="BX28" s="618"/>
    </row>
    <row r="29" spans="1:80" ht="24" customHeight="1" x14ac:dyDescent="0.3">
      <c r="A29" s="620" t="s">
        <v>308</v>
      </c>
      <c r="B29" s="621"/>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2"/>
      <c r="AF29" s="450" t="s">
        <v>309</v>
      </c>
      <c r="AG29" s="441"/>
      <c r="AH29" s="441"/>
      <c r="AI29" s="441"/>
      <c r="AJ29" s="441" t="s">
        <v>23</v>
      </c>
      <c r="AK29" s="441"/>
      <c r="AL29" s="441"/>
      <c r="AM29" s="441"/>
      <c r="AN29" s="441"/>
      <c r="AO29" s="441"/>
      <c r="AP29" s="441"/>
      <c r="AQ29" s="441"/>
      <c r="AR29" s="441" t="s">
        <v>23</v>
      </c>
      <c r="AS29" s="441"/>
      <c r="AT29" s="441"/>
      <c r="AU29" s="441"/>
      <c r="AV29" s="441"/>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443"/>
      <c r="BS29" s="443"/>
      <c r="BT29" s="443"/>
      <c r="BU29" s="443"/>
      <c r="BV29" s="443"/>
      <c r="BW29" s="443"/>
      <c r="BX29" s="444"/>
      <c r="BY29" s="71"/>
      <c r="BZ29" s="71"/>
      <c r="CA29" s="71"/>
      <c r="CB29" s="69"/>
    </row>
    <row r="30" spans="1:80" ht="18.75" x14ac:dyDescent="0.3">
      <c r="A30" s="607" t="s">
        <v>310</v>
      </c>
      <c r="B30" s="608"/>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9"/>
      <c r="AF30" s="610" t="s">
        <v>311</v>
      </c>
      <c r="AG30" s="611"/>
      <c r="AH30" s="611"/>
      <c r="AI30" s="611"/>
      <c r="AJ30" s="441"/>
      <c r="AK30" s="441"/>
      <c r="AL30" s="441"/>
      <c r="AM30" s="441"/>
      <c r="AN30" s="441"/>
      <c r="AO30" s="441"/>
      <c r="AP30" s="441"/>
      <c r="AQ30" s="441"/>
      <c r="AR30" s="440" t="s">
        <v>435</v>
      </c>
      <c r="AS30" s="440"/>
      <c r="AT30" s="440"/>
      <c r="AU30" s="440"/>
      <c r="AV30" s="440"/>
      <c r="AW30" s="546">
        <f>AW31+AW34+AW40+AW43+AW47+AW51</f>
        <v>35003051.800000004</v>
      </c>
      <c r="AX30" s="546"/>
      <c r="AY30" s="546"/>
      <c r="AZ30" s="546"/>
      <c r="BA30" s="546"/>
      <c r="BB30" s="546"/>
      <c r="BC30" s="546"/>
      <c r="BD30" s="546">
        <f>BD31+BD34+BD40+BD43+BD47+BD51+BD55</f>
        <v>35001900.200000003</v>
      </c>
      <c r="BE30" s="546"/>
      <c r="BF30" s="546"/>
      <c r="BG30" s="546"/>
      <c r="BH30" s="546"/>
      <c r="BI30" s="546"/>
      <c r="BJ30" s="546"/>
      <c r="BK30" s="546">
        <f>BK31+BK34+BK40+BK43+BK47+BK51+BK55</f>
        <v>35642100.200000003</v>
      </c>
      <c r="BL30" s="546"/>
      <c r="BM30" s="546"/>
      <c r="BN30" s="546"/>
      <c r="BO30" s="546"/>
      <c r="BP30" s="546"/>
      <c r="BQ30" s="546"/>
      <c r="BR30" s="443"/>
      <c r="BS30" s="443"/>
      <c r="BT30" s="443"/>
      <c r="BU30" s="443"/>
      <c r="BV30" s="443"/>
      <c r="BW30" s="443"/>
      <c r="BX30" s="443"/>
      <c r="BY30" s="72">
        <f>AW30-AW58</f>
        <v>4.7208070755004883E-3</v>
      </c>
      <c r="BZ30" s="71"/>
      <c r="CA30" s="71"/>
    </row>
    <row r="31" spans="1:80" ht="27" customHeight="1" x14ac:dyDescent="0.3">
      <c r="A31" s="586" t="s">
        <v>312</v>
      </c>
      <c r="B31" s="586"/>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7"/>
      <c r="AF31" s="502" t="s">
        <v>313</v>
      </c>
      <c r="AG31" s="503"/>
      <c r="AH31" s="503"/>
      <c r="AI31" s="504"/>
      <c r="AJ31" s="505" t="s">
        <v>314</v>
      </c>
      <c r="AK31" s="503"/>
      <c r="AL31" s="503"/>
      <c r="AM31" s="503"/>
      <c r="AN31" s="503"/>
      <c r="AO31" s="503"/>
      <c r="AP31" s="503"/>
      <c r="AQ31" s="504"/>
      <c r="AR31" s="506"/>
      <c r="AS31" s="487"/>
      <c r="AT31" s="487"/>
      <c r="AU31" s="487"/>
      <c r="AV31" s="488"/>
      <c r="AW31" s="600">
        <f>AW32</f>
        <v>0</v>
      </c>
      <c r="AX31" s="601"/>
      <c r="AY31" s="601"/>
      <c r="AZ31" s="601"/>
      <c r="BA31" s="601"/>
      <c r="BB31" s="601"/>
      <c r="BC31" s="602"/>
      <c r="BD31" s="600">
        <f>BD32</f>
        <v>0</v>
      </c>
      <c r="BE31" s="601"/>
      <c r="BF31" s="601"/>
      <c r="BG31" s="601"/>
      <c r="BH31" s="601"/>
      <c r="BI31" s="601"/>
      <c r="BJ31" s="602"/>
      <c r="BK31" s="600">
        <f>BK32</f>
        <v>0</v>
      </c>
      <c r="BL31" s="601"/>
      <c r="BM31" s="601"/>
      <c r="BN31" s="601"/>
      <c r="BO31" s="601"/>
      <c r="BP31" s="601"/>
      <c r="BQ31" s="602"/>
      <c r="BR31" s="597">
        <f>BR32</f>
        <v>0</v>
      </c>
      <c r="BS31" s="598"/>
      <c r="BT31" s="598"/>
      <c r="BU31" s="598"/>
      <c r="BV31" s="598"/>
      <c r="BW31" s="598"/>
      <c r="BX31" s="599"/>
      <c r="BY31" s="72">
        <f>AW30-BY29</f>
        <v>35003051.800000004</v>
      </c>
      <c r="BZ31" s="72">
        <f>BZ29-BD30</f>
        <v>-35001900.200000003</v>
      </c>
      <c r="CA31" s="72">
        <f>CA29-BK30</f>
        <v>-35642100.200000003</v>
      </c>
    </row>
    <row r="32" spans="1:80" x14ac:dyDescent="0.2">
      <c r="A32" s="573" t="s">
        <v>15</v>
      </c>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5"/>
      <c r="AF32" s="555" t="s">
        <v>315</v>
      </c>
      <c r="AG32" s="556"/>
      <c r="AH32" s="556"/>
      <c r="AI32" s="557"/>
      <c r="AJ32" s="561"/>
      <c r="AK32" s="556"/>
      <c r="AL32" s="556"/>
      <c r="AM32" s="556"/>
      <c r="AN32" s="556"/>
      <c r="AO32" s="556"/>
      <c r="AP32" s="556"/>
      <c r="AQ32" s="557"/>
      <c r="AR32" s="508"/>
      <c r="AS32" s="509"/>
      <c r="AT32" s="509"/>
      <c r="AU32" s="509"/>
      <c r="AV32" s="510"/>
      <c r="AW32" s="492">
        <f>'[2]Доходы 120'!$AC$19</f>
        <v>0</v>
      </c>
      <c r="AX32" s="493"/>
      <c r="AY32" s="493"/>
      <c r="AZ32" s="493"/>
      <c r="BA32" s="493"/>
      <c r="BB32" s="493"/>
      <c r="BC32" s="494"/>
      <c r="BD32" s="492">
        <f>'[2]Доходы 120'!$AC$19</f>
        <v>0</v>
      </c>
      <c r="BE32" s="493"/>
      <c r="BF32" s="493"/>
      <c r="BG32" s="493"/>
      <c r="BH32" s="493"/>
      <c r="BI32" s="493"/>
      <c r="BJ32" s="494"/>
      <c r="BK32" s="492">
        <f>'[2]Доходы 120'!$AC$19</f>
        <v>0</v>
      </c>
      <c r="BL32" s="493"/>
      <c r="BM32" s="493"/>
      <c r="BN32" s="493"/>
      <c r="BO32" s="493"/>
      <c r="BP32" s="493"/>
      <c r="BQ32" s="494"/>
      <c r="BR32" s="578"/>
      <c r="BS32" s="579"/>
      <c r="BT32" s="579"/>
      <c r="BU32" s="579"/>
      <c r="BV32" s="579"/>
      <c r="BW32" s="579"/>
      <c r="BX32" s="580"/>
      <c r="BY32" s="71"/>
      <c r="BZ32" s="71"/>
      <c r="CA32" s="71"/>
    </row>
    <row r="33" spans="1:80" ht="8.25" customHeight="1" x14ac:dyDescent="0.2">
      <c r="A33" s="571"/>
      <c r="B33" s="571"/>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2"/>
      <c r="AF33" s="577"/>
      <c r="AG33" s="490"/>
      <c r="AH33" s="490"/>
      <c r="AI33" s="491"/>
      <c r="AJ33" s="562"/>
      <c r="AK33" s="490"/>
      <c r="AL33" s="490"/>
      <c r="AM33" s="490"/>
      <c r="AN33" s="490"/>
      <c r="AO33" s="490"/>
      <c r="AP33" s="490"/>
      <c r="AQ33" s="491"/>
      <c r="AR33" s="563"/>
      <c r="AS33" s="489"/>
      <c r="AT33" s="489"/>
      <c r="AU33" s="489"/>
      <c r="AV33" s="564"/>
      <c r="AW33" s="567"/>
      <c r="AX33" s="568"/>
      <c r="AY33" s="568"/>
      <c r="AZ33" s="568"/>
      <c r="BA33" s="568"/>
      <c r="BB33" s="568"/>
      <c r="BC33" s="569"/>
      <c r="BD33" s="567"/>
      <c r="BE33" s="568"/>
      <c r="BF33" s="568"/>
      <c r="BG33" s="568"/>
      <c r="BH33" s="568"/>
      <c r="BI33" s="568"/>
      <c r="BJ33" s="569"/>
      <c r="BK33" s="567"/>
      <c r="BL33" s="568"/>
      <c r="BM33" s="568"/>
      <c r="BN33" s="568"/>
      <c r="BO33" s="568"/>
      <c r="BP33" s="568"/>
      <c r="BQ33" s="569"/>
      <c r="BR33" s="581"/>
      <c r="BS33" s="582"/>
      <c r="BT33" s="582"/>
      <c r="BU33" s="582"/>
      <c r="BV33" s="582"/>
      <c r="BW33" s="582"/>
      <c r="BX33" s="583"/>
    </row>
    <row r="34" spans="1:80" ht="22.5" customHeight="1" x14ac:dyDescent="0.3">
      <c r="A34" s="603" t="s">
        <v>316</v>
      </c>
      <c r="B34" s="603"/>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4"/>
      <c r="AF34" s="450" t="s">
        <v>317</v>
      </c>
      <c r="AG34" s="441"/>
      <c r="AH34" s="441"/>
      <c r="AI34" s="441"/>
      <c r="AJ34" s="441" t="s">
        <v>318</v>
      </c>
      <c r="AK34" s="441"/>
      <c r="AL34" s="441"/>
      <c r="AM34" s="441"/>
      <c r="AN34" s="441"/>
      <c r="AO34" s="441"/>
      <c r="AP34" s="441"/>
      <c r="AQ34" s="441"/>
      <c r="AR34" s="440" t="s">
        <v>366</v>
      </c>
      <c r="AS34" s="440"/>
      <c r="AT34" s="440"/>
      <c r="AU34" s="440"/>
      <c r="AV34" s="440"/>
      <c r="AW34" s="546">
        <f>AW35+AW39</f>
        <v>33319851.600000001</v>
      </c>
      <c r="AX34" s="546"/>
      <c r="AY34" s="546"/>
      <c r="AZ34" s="546"/>
      <c r="BA34" s="546"/>
      <c r="BB34" s="546"/>
      <c r="BC34" s="546"/>
      <c r="BD34" s="546">
        <f>BD35+BD39</f>
        <v>33332000</v>
      </c>
      <c r="BE34" s="546"/>
      <c r="BF34" s="546"/>
      <c r="BG34" s="546"/>
      <c r="BH34" s="546"/>
      <c r="BI34" s="546"/>
      <c r="BJ34" s="546"/>
      <c r="BK34" s="546">
        <f>BK35+BK39</f>
        <v>33957800</v>
      </c>
      <c r="BL34" s="546"/>
      <c r="BM34" s="546"/>
      <c r="BN34" s="546"/>
      <c r="BO34" s="546"/>
      <c r="BP34" s="546"/>
      <c r="BQ34" s="546"/>
      <c r="BR34" s="544">
        <f>BR35+BR39</f>
        <v>0</v>
      </c>
      <c r="BS34" s="544"/>
      <c r="BT34" s="544"/>
      <c r="BU34" s="544"/>
      <c r="BV34" s="544"/>
      <c r="BW34" s="544"/>
      <c r="BX34" s="544"/>
      <c r="BY34" s="69"/>
    </row>
    <row r="35" spans="1:80" ht="27" customHeight="1" x14ac:dyDescent="0.3">
      <c r="A35" s="603" t="s">
        <v>319</v>
      </c>
      <c r="B35" s="61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3"/>
      <c r="AF35" s="486" t="s">
        <v>320</v>
      </c>
      <c r="AG35" s="588"/>
      <c r="AH35" s="588"/>
      <c r="AI35" s="589"/>
      <c r="AJ35" s="590" t="s">
        <v>318</v>
      </c>
      <c r="AK35" s="591"/>
      <c r="AL35" s="591"/>
      <c r="AM35" s="591"/>
      <c r="AN35" s="591"/>
      <c r="AO35" s="591"/>
      <c r="AP35" s="591"/>
      <c r="AQ35" s="592"/>
      <c r="AR35" s="593" t="s">
        <v>366</v>
      </c>
      <c r="AS35" s="591"/>
      <c r="AT35" s="591"/>
      <c r="AU35" s="591"/>
      <c r="AV35" s="592"/>
      <c r="AW35" s="516">
        <f>AW36+AW38+AW37</f>
        <v>32600700</v>
      </c>
      <c r="AX35" s="517"/>
      <c r="AY35" s="517"/>
      <c r="AZ35" s="517"/>
      <c r="BA35" s="517"/>
      <c r="BB35" s="517"/>
      <c r="BC35" s="518"/>
      <c r="BD35" s="516">
        <f>BD37+BD38</f>
        <v>32691800</v>
      </c>
      <c r="BE35" s="517"/>
      <c r="BF35" s="517"/>
      <c r="BG35" s="517"/>
      <c r="BH35" s="517"/>
      <c r="BI35" s="517"/>
      <c r="BJ35" s="518"/>
      <c r="BK35" s="516">
        <f>BK37+BK38</f>
        <v>33317600</v>
      </c>
      <c r="BL35" s="517"/>
      <c r="BM35" s="517"/>
      <c r="BN35" s="517"/>
      <c r="BO35" s="517"/>
      <c r="BP35" s="517"/>
      <c r="BQ35" s="518"/>
      <c r="BR35" s="495">
        <f>BR36+BR38</f>
        <v>0</v>
      </c>
      <c r="BS35" s="605"/>
      <c r="BT35" s="605"/>
      <c r="BU35" s="605"/>
      <c r="BV35" s="605"/>
      <c r="BW35" s="605"/>
      <c r="BX35" s="606"/>
    </row>
    <row r="36" spans="1:80" ht="24.75" customHeight="1" x14ac:dyDescent="0.3">
      <c r="A36" s="500" t="s">
        <v>321</v>
      </c>
      <c r="B36" s="500"/>
      <c r="C36" s="500"/>
      <c r="D36" s="500"/>
      <c r="E36" s="500"/>
      <c r="F36" s="500"/>
      <c r="G36" s="500"/>
      <c r="H36" s="500"/>
      <c r="I36" s="500"/>
      <c r="J36" s="500"/>
      <c r="K36" s="500"/>
      <c r="L36" s="500"/>
      <c r="M36" s="500"/>
      <c r="N36" s="500"/>
      <c r="O36" s="500"/>
      <c r="P36" s="500"/>
      <c r="Q36" s="500"/>
      <c r="R36" s="500"/>
      <c r="S36" s="500"/>
      <c r="T36" s="500"/>
      <c r="U36" s="500"/>
      <c r="V36" s="500"/>
      <c r="W36" s="500"/>
      <c r="X36" s="500"/>
      <c r="Y36" s="500"/>
      <c r="Z36" s="500"/>
      <c r="AA36" s="500"/>
      <c r="AB36" s="500"/>
      <c r="AC36" s="500"/>
      <c r="AD36" s="500"/>
      <c r="AE36" s="501"/>
      <c r="AF36" s="450" t="s">
        <v>320</v>
      </c>
      <c r="AG36" s="441"/>
      <c r="AH36" s="441"/>
      <c r="AI36" s="441"/>
      <c r="AJ36" s="441" t="s">
        <v>318</v>
      </c>
      <c r="AK36" s="441"/>
      <c r="AL36" s="441"/>
      <c r="AM36" s="441"/>
      <c r="AN36" s="441"/>
      <c r="AO36" s="441"/>
      <c r="AP36" s="441"/>
      <c r="AQ36" s="441"/>
      <c r="AR36" s="440" t="s">
        <v>366</v>
      </c>
      <c r="AS36" s="440"/>
      <c r="AT36" s="440"/>
      <c r="AU36" s="440"/>
      <c r="AV36" s="440"/>
      <c r="AW36" s="480"/>
      <c r="AX36" s="480"/>
      <c r="AY36" s="480"/>
      <c r="AZ36" s="480"/>
      <c r="BA36" s="480"/>
      <c r="BB36" s="480"/>
      <c r="BC36" s="480"/>
      <c r="BD36" s="480"/>
      <c r="BE36" s="480"/>
      <c r="BF36" s="480"/>
      <c r="BG36" s="480"/>
      <c r="BH36" s="480"/>
      <c r="BI36" s="480"/>
      <c r="BJ36" s="480"/>
      <c r="BK36" s="480"/>
      <c r="BL36" s="480"/>
      <c r="BM36" s="480"/>
      <c r="BN36" s="480"/>
      <c r="BO36" s="480"/>
      <c r="BP36" s="480"/>
      <c r="BQ36" s="480"/>
      <c r="BR36" s="443"/>
      <c r="BS36" s="443"/>
      <c r="BT36" s="443"/>
      <c r="BU36" s="443"/>
      <c r="BV36" s="443"/>
      <c r="BW36" s="443"/>
      <c r="BX36" s="443"/>
    </row>
    <row r="37" spans="1:80" ht="34.5" customHeight="1" x14ac:dyDescent="0.3">
      <c r="A37" s="594" t="s">
        <v>505</v>
      </c>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6"/>
      <c r="AF37" s="450" t="s">
        <v>322</v>
      </c>
      <c r="AG37" s="441"/>
      <c r="AH37" s="441"/>
      <c r="AI37" s="441"/>
      <c r="AJ37" s="441" t="s">
        <v>318</v>
      </c>
      <c r="AK37" s="441"/>
      <c r="AL37" s="441"/>
      <c r="AM37" s="441"/>
      <c r="AN37" s="441"/>
      <c r="AO37" s="441"/>
      <c r="AP37" s="441"/>
      <c r="AQ37" s="441"/>
      <c r="AR37" s="440" t="s">
        <v>366</v>
      </c>
      <c r="AS37" s="440"/>
      <c r="AT37" s="440"/>
      <c r="AU37" s="440"/>
      <c r="AV37" s="440"/>
      <c r="AW37" s="480">
        <f>'[1]131 субсидия'!$U$9</f>
        <v>7011600</v>
      </c>
      <c r="AX37" s="480"/>
      <c r="AY37" s="480"/>
      <c r="AZ37" s="480"/>
      <c r="BA37" s="480"/>
      <c r="BB37" s="480"/>
      <c r="BC37" s="480"/>
      <c r="BD37" s="480">
        <f>'[1]131 субсидия'!$V$9</f>
        <v>4820300</v>
      </c>
      <c r="BE37" s="480"/>
      <c r="BF37" s="480"/>
      <c r="BG37" s="480"/>
      <c r="BH37" s="480"/>
      <c r="BI37" s="480"/>
      <c r="BJ37" s="480"/>
      <c r="BK37" s="480">
        <f>'[1]131 субсидия'!$W$9</f>
        <v>4820300</v>
      </c>
      <c r="BL37" s="480"/>
      <c r="BM37" s="480"/>
      <c r="BN37" s="480"/>
      <c r="BO37" s="480"/>
      <c r="BP37" s="480"/>
      <c r="BQ37" s="480"/>
      <c r="BR37" s="443"/>
      <c r="BS37" s="443"/>
      <c r="BT37" s="443"/>
      <c r="BU37" s="443"/>
      <c r="BV37" s="443"/>
      <c r="BW37" s="443"/>
      <c r="BX37" s="444"/>
      <c r="BY37" t="s">
        <v>541</v>
      </c>
      <c r="CA37" t="s">
        <v>542</v>
      </c>
    </row>
    <row r="38" spans="1:80" ht="39" customHeight="1" x14ac:dyDescent="0.3">
      <c r="A38" s="532" t="s">
        <v>506</v>
      </c>
      <c r="B38" s="500"/>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1"/>
      <c r="AF38" s="450" t="s">
        <v>322</v>
      </c>
      <c r="AG38" s="441"/>
      <c r="AH38" s="441"/>
      <c r="AI38" s="441"/>
      <c r="AJ38" s="441" t="s">
        <v>318</v>
      </c>
      <c r="AK38" s="441"/>
      <c r="AL38" s="441"/>
      <c r="AM38" s="441"/>
      <c r="AN38" s="441"/>
      <c r="AO38" s="441"/>
      <c r="AP38" s="441"/>
      <c r="AQ38" s="441"/>
      <c r="AR38" s="440" t="s">
        <v>366</v>
      </c>
      <c r="AS38" s="440"/>
      <c r="AT38" s="440"/>
      <c r="AU38" s="440"/>
      <c r="AV38" s="440"/>
      <c r="AW38" s="480">
        <f>'[1]131 субсидия'!$U$13</f>
        <v>25589100</v>
      </c>
      <c r="AX38" s="480"/>
      <c r="AY38" s="480"/>
      <c r="AZ38" s="480"/>
      <c r="BA38" s="480"/>
      <c r="BB38" s="480"/>
      <c r="BC38" s="480"/>
      <c r="BD38" s="480">
        <f>'[1]131 субсидия'!$V$13</f>
        <v>27871500</v>
      </c>
      <c r="BE38" s="480"/>
      <c r="BF38" s="480"/>
      <c r="BG38" s="480"/>
      <c r="BH38" s="480"/>
      <c r="BI38" s="480"/>
      <c r="BJ38" s="480"/>
      <c r="BK38" s="480">
        <f>'[1]131 субсидия'!$W$13</f>
        <v>28497300</v>
      </c>
      <c r="BL38" s="480"/>
      <c r="BM38" s="480"/>
      <c r="BN38" s="480"/>
      <c r="BO38" s="480"/>
      <c r="BP38" s="480"/>
      <c r="BQ38" s="480"/>
      <c r="BR38" s="443"/>
      <c r="BS38" s="443"/>
      <c r="BT38" s="443"/>
      <c r="BU38" s="443"/>
      <c r="BV38" s="443"/>
      <c r="BW38" s="443"/>
      <c r="BX38" s="444"/>
      <c r="BY38" s="84" t="s">
        <v>543</v>
      </c>
      <c r="BZ38" s="85">
        <f>ФОТ!U31+взносы!AD28+коммунальные!W39+'прочие работы и услуги'!X51+'ОС и МЗ'!Y36</f>
        <v>1101448</v>
      </c>
      <c r="CA38" s="85">
        <f>ФОТ!U32+взносы!AD29+'прочие работы и услуги'!X52+'ОС и МЗ'!Y37+'ОС и МЗ'!CV7</f>
        <v>5301400.0015623998</v>
      </c>
    </row>
    <row r="39" spans="1:80" ht="21" customHeight="1" x14ac:dyDescent="0.3">
      <c r="A39" s="584" t="s">
        <v>323</v>
      </c>
      <c r="B39" s="584"/>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5"/>
      <c r="AF39" s="502"/>
      <c r="AG39" s="503"/>
      <c r="AH39" s="503"/>
      <c r="AI39" s="504"/>
      <c r="AJ39" s="505" t="s">
        <v>318</v>
      </c>
      <c r="AK39" s="503"/>
      <c r="AL39" s="503"/>
      <c r="AM39" s="503"/>
      <c r="AN39" s="503"/>
      <c r="AO39" s="503"/>
      <c r="AP39" s="503"/>
      <c r="AQ39" s="504"/>
      <c r="AR39" s="506" t="s">
        <v>366</v>
      </c>
      <c r="AS39" s="487"/>
      <c r="AT39" s="487"/>
      <c r="AU39" s="487"/>
      <c r="AV39" s="488"/>
      <c r="AW39" s="516">
        <f>'[1]Доходы 130'!$AC$21+'[1]Доходы 130'!$AC$18+'[1]Доходы 130'!$AC$17+'[1]Доходы 130'!$AC$14-'[1]Доходы 130'!$AC$15+'[1]Доходы 130'!$AC$20</f>
        <v>719151.6</v>
      </c>
      <c r="AX39" s="517"/>
      <c r="AY39" s="517"/>
      <c r="AZ39" s="517"/>
      <c r="BA39" s="517"/>
      <c r="BB39" s="517"/>
      <c r="BC39" s="518"/>
      <c r="BD39" s="516">
        <f>'[1]Доходы 130'!$AK$18+'[1]Доходы 130'!$AK$17</f>
        <v>640200</v>
      </c>
      <c r="BE39" s="517"/>
      <c r="BF39" s="517"/>
      <c r="BG39" s="517"/>
      <c r="BH39" s="517"/>
      <c r="BI39" s="517"/>
      <c r="BJ39" s="518"/>
      <c r="BK39" s="516">
        <f>'[1]Доходы 130'!$AK$17+'[1]Доходы 130'!$AK$20+'[1]Доходы 130'!$AK$21+'[1]Доходы 130'!$AK$14-'[1]Доходы 130'!$AK$15+'[1]Доходы 130'!$AS$18</f>
        <v>640200</v>
      </c>
      <c r="BL39" s="517"/>
      <c r="BM39" s="517"/>
      <c r="BN39" s="517"/>
      <c r="BO39" s="517"/>
      <c r="BP39" s="517"/>
      <c r="BQ39" s="518"/>
      <c r="BR39" s="495"/>
      <c r="BS39" s="496"/>
      <c r="BT39" s="496"/>
      <c r="BU39" s="496"/>
      <c r="BV39" s="496"/>
      <c r="BW39" s="496"/>
      <c r="BX39" s="497"/>
      <c r="BY39" s="84" t="s">
        <v>544</v>
      </c>
      <c r="BZ39" s="85">
        <f>ФОТ!U33+взносы!AD30+закупки221!W27+коммунальные!W40+'прочие работы и услуги'!X53+'ОС и МЗ'!Y38+налоги!CE21</f>
        <v>5951299.9942712002</v>
      </c>
      <c r="CA39" s="85">
        <f>ФОТ!U34+командировки!AJ14+взносы!AD31+закупки221!W28+'прочие работы и услуги'!X54+'ОС и МЗ'!Y39</f>
        <v>19695641.003645599</v>
      </c>
    </row>
    <row r="40" spans="1:80" ht="25.5" customHeight="1" x14ac:dyDescent="0.3">
      <c r="A40" s="586" t="s">
        <v>324</v>
      </c>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7"/>
      <c r="AF40" s="502" t="s">
        <v>325</v>
      </c>
      <c r="AG40" s="503"/>
      <c r="AH40" s="503"/>
      <c r="AI40" s="504"/>
      <c r="AJ40" s="505" t="s">
        <v>326</v>
      </c>
      <c r="AK40" s="503"/>
      <c r="AL40" s="503"/>
      <c r="AM40" s="503"/>
      <c r="AN40" s="503"/>
      <c r="AO40" s="503"/>
      <c r="AP40" s="503"/>
      <c r="AQ40" s="504"/>
      <c r="AR40" s="506"/>
      <c r="AS40" s="487"/>
      <c r="AT40" s="487"/>
      <c r="AU40" s="487"/>
      <c r="AV40" s="488"/>
      <c r="AW40" s="546">
        <f>AW41</f>
        <v>0</v>
      </c>
      <c r="AX40" s="546"/>
      <c r="AY40" s="546"/>
      <c r="AZ40" s="546"/>
      <c r="BA40" s="546"/>
      <c r="BB40" s="546"/>
      <c r="BC40" s="546"/>
      <c r="BD40" s="546">
        <f>BD41</f>
        <v>0</v>
      </c>
      <c r="BE40" s="546"/>
      <c r="BF40" s="546"/>
      <c r="BG40" s="546"/>
      <c r="BH40" s="546"/>
      <c r="BI40" s="546"/>
      <c r="BJ40" s="546"/>
      <c r="BK40" s="546">
        <f>BK41</f>
        <v>0</v>
      </c>
      <c r="BL40" s="546"/>
      <c r="BM40" s="546"/>
      <c r="BN40" s="546"/>
      <c r="BO40" s="546"/>
      <c r="BP40" s="546"/>
      <c r="BQ40" s="546"/>
      <c r="BR40" s="544">
        <f>BR41</f>
        <v>0</v>
      </c>
      <c r="BS40" s="544"/>
      <c r="BT40" s="544"/>
      <c r="BU40" s="544"/>
      <c r="BV40" s="544"/>
      <c r="BW40" s="544"/>
      <c r="BX40" s="544"/>
      <c r="BY40" s="84" t="s">
        <v>545</v>
      </c>
      <c r="BZ40" s="85"/>
      <c r="CA40" s="85">
        <f>ФОТ!U35+взносы!AD32+'ОС и МЗ'!Y40</f>
        <v>561199.99999999988</v>
      </c>
    </row>
    <row r="41" spans="1:80" x14ac:dyDescent="0.2">
      <c r="A41" s="573" t="s">
        <v>15</v>
      </c>
      <c r="B41" s="574"/>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5"/>
      <c r="AF41" s="555" t="s">
        <v>327</v>
      </c>
      <c r="AG41" s="556"/>
      <c r="AH41" s="556"/>
      <c r="AI41" s="557"/>
      <c r="AJ41" s="561" t="s">
        <v>326</v>
      </c>
      <c r="AK41" s="556"/>
      <c r="AL41" s="556"/>
      <c r="AM41" s="556"/>
      <c r="AN41" s="556"/>
      <c r="AO41" s="556"/>
      <c r="AP41" s="556"/>
      <c r="AQ41" s="557"/>
      <c r="AR41" s="508"/>
      <c r="AS41" s="509"/>
      <c r="AT41" s="509"/>
      <c r="AU41" s="509"/>
      <c r="AV41" s="510"/>
      <c r="AW41" s="492"/>
      <c r="AX41" s="493"/>
      <c r="AY41" s="493"/>
      <c r="AZ41" s="493"/>
      <c r="BA41" s="493"/>
      <c r="BB41" s="493"/>
      <c r="BC41" s="494"/>
      <c r="BD41" s="492"/>
      <c r="BE41" s="493"/>
      <c r="BF41" s="493"/>
      <c r="BG41" s="493"/>
      <c r="BH41" s="493"/>
      <c r="BI41" s="493"/>
      <c r="BJ41" s="494"/>
      <c r="BK41" s="492"/>
      <c r="BL41" s="493"/>
      <c r="BM41" s="493"/>
      <c r="BN41" s="493"/>
      <c r="BO41" s="493"/>
      <c r="BP41" s="493"/>
      <c r="BQ41" s="494"/>
      <c r="BR41" s="578"/>
      <c r="BS41" s="579"/>
      <c r="BT41" s="579"/>
      <c r="BU41" s="579"/>
      <c r="BV41" s="579"/>
      <c r="BW41" s="579"/>
      <c r="BX41" s="580"/>
      <c r="BY41" s="84"/>
      <c r="BZ41">
        <f>BZ38+BZ39+BZ40</f>
        <v>7052747.9942712002</v>
      </c>
      <c r="CA41">
        <f>CA38+CA39+CA40</f>
        <v>25558241.005208001</v>
      </c>
    </row>
    <row r="42" spans="1:80" ht="24" customHeight="1" x14ac:dyDescent="0.2">
      <c r="A42" s="571"/>
      <c r="B42" s="571"/>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2"/>
      <c r="AF42" s="577"/>
      <c r="AG42" s="490"/>
      <c r="AH42" s="490"/>
      <c r="AI42" s="491"/>
      <c r="AJ42" s="562"/>
      <c r="AK42" s="490"/>
      <c r="AL42" s="490"/>
      <c r="AM42" s="490"/>
      <c r="AN42" s="490"/>
      <c r="AO42" s="490"/>
      <c r="AP42" s="490"/>
      <c r="AQ42" s="491"/>
      <c r="AR42" s="563"/>
      <c r="AS42" s="489"/>
      <c r="AT42" s="489"/>
      <c r="AU42" s="489"/>
      <c r="AV42" s="564"/>
      <c r="AW42" s="567"/>
      <c r="AX42" s="568"/>
      <c r="AY42" s="568"/>
      <c r="AZ42" s="568"/>
      <c r="BA42" s="568"/>
      <c r="BB42" s="568"/>
      <c r="BC42" s="569"/>
      <c r="BD42" s="567"/>
      <c r="BE42" s="568"/>
      <c r="BF42" s="568"/>
      <c r="BG42" s="568"/>
      <c r="BH42" s="568"/>
      <c r="BI42" s="568"/>
      <c r="BJ42" s="569"/>
      <c r="BK42" s="567"/>
      <c r="BL42" s="568"/>
      <c r="BM42" s="568"/>
      <c r="BN42" s="568"/>
      <c r="BO42" s="568"/>
      <c r="BP42" s="568"/>
      <c r="BQ42" s="569"/>
      <c r="BR42" s="581"/>
      <c r="BS42" s="582"/>
      <c r="BT42" s="582"/>
      <c r="BU42" s="582"/>
      <c r="BV42" s="582"/>
      <c r="BW42" s="582"/>
      <c r="BX42" s="583"/>
      <c r="BY42" s="84"/>
      <c r="BZ42" s="69">
        <f>AW37-BZ41</f>
        <v>-41147.99427120015</v>
      </c>
      <c r="CA42" s="69">
        <f>AW38-CA41</f>
        <v>30858.994791999459</v>
      </c>
    </row>
    <row r="43" spans="1:80" ht="18.75" x14ac:dyDescent="0.3">
      <c r="A43" s="524" t="s">
        <v>328</v>
      </c>
      <c r="B43" s="525"/>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6"/>
      <c r="AF43" s="450" t="s">
        <v>329</v>
      </c>
      <c r="AG43" s="441"/>
      <c r="AH43" s="441"/>
      <c r="AI43" s="441"/>
      <c r="AJ43" s="505" t="s">
        <v>330</v>
      </c>
      <c r="AK43" s="503"/>
      <c r="AL43" s="503"/>
      <c r="AM43" s="503"/>
      <c r="AN43" s="503"/>
      <c r="AO43" s="503"/>
      <c r="AP43" s="503"/>
      <c r="AQ43" s="504"/>
      <c r="AR43" s="440"/>
      <c r="AS43" s="440"/>
      <c r="AT43" s="440"/>
      <c r="AU43" s="440"/>
      <c r="AV43" s="440"/>
      <c r="AW43" s="546">
        <f>AW44+AW46</f>
        <v>1683200.2</v>
      </c>
      <c r="AX43" s="546"/>
      <c r="AY43" s="546"/>
      <c r="AZ43" s="546"/>
      <c r="BA43" s="546"/>
      <c r="BB43" s="546"/>
      <c r="BC43" s="546"/>
      <c r="BD43" s="546">
        <f>BD44</f>
        <v>1669900.2</v>
      </c>
      <c r="BE43" s="546"/>
      <c r="BF43" s="546"/>
      <c r="BG43" s="546"/>
      <c r="BH43" s="546"/>
      <c r="BI43" s="546"/>
      <c r="BJ43" s="546"/>
      <c r="BK43" s="546">
        <f>BK44</f>
        <v>1684300.2</v>
      </c>
      <c r="BL43" s="546"/>
      <c r="BM43" s="546"/>
      <c r="BN43" s="546"/>
      <c r="BO43" s="546"/>
      <c r="BP43" s="546"/>
      <c r="BQ43" s="546"/>
      <c r="BR43" s="544">
        <f>BR44</f>
        <v>0</v>
      </c>
      <c r="BS43" s="544"/>
      <c r="BT43" s="544"/>
      <c r="BU43" s="544"/>
      <c r="BV43" s="544"/>
      <c r="BW43" s="544"/>
      <c r="BX43" s="544"/>
      <c r="BY43" s="84"/>
    </row>
    <row r="44" spans="1:80" x14ac:dyDescent="0.2">
      <c r="A44" s="573" t="s">
        <v>15</v>
      </c>
      <c r="B44" s="574"/>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5"/>
      <c r="AF44" s="576" t="s">
        <v>571</v>
      </c>
      <c r="AG44" s="556"/>
      <c r="AH44" s="556"/>
      <c r="AI44" s="557"/>
      <c r="AJ44" s="508" t="s">
        <v>330</v>
      </c>
      <c r="AK44" s="556"/>
      <c r="AL44" s="556"/>
      <c r="AM44" s="556"/>
      <c r="AN44" s="556"/>
      <c r="AO44" s="556"/>
      <c r="AP44" s="556"/>
      <c r="AQ44" s="557"/>
      <c r="AR44" s="508" t="s">
        <v>717</v>
      </c>
      <c r="AS44" s="509"/>
      <c r="AT44" s="509"/>
      <c r="AU44" s="509"/>
      <c r="AV44" s="510"/>
      <c r="AW44" s="492">
        <f>'[3]Доходы 180'!$D$16</f>
        <v>1683200.2</v>
      </c>
      <c r="AX44" s="493"/>
      <c r="AY44" s="493"/>
      <c r="AZ44" s="493"/>
      <c r="BA44" s="493"/>
      <c r="BB44" s="493"/>
      <c r="BC44" s="494"/>
      <c r="BD44" s="492">
        <f>'[3]Доходы 180'!$E$16</f>
        <v>1669900.2</v>
      </c>
      <c r="BE44" s="493"/>
      <c r="BF44" s="493"/>
      <c r="BG44" s="493"/>
      <c r="BH44" s="493"/>
      <c r="BI44" s="493"/>
      <c r="BJ44" s="494"/>
      <c r="BK44" s="492">
        <f>'[3]Доходы 180'!$F$16</f>
        <v>1684300.2</v>
      </c>
      <c r="BL44" s="493"/>
      <c r="BM44" s="493"/>
      <c r="BN44" s="493"/>
      <c r="BO44" s="493"/>
      <c r="BP44" s="493"/>
      <c r="BQ44" s="494"/>
      <c r="BR44" s="578"/>
      <c r="BS44" s="579"/>
      <c r="BT44" s="579"/>
      <c r="BU44" s="579"/>
      <c r="BV44" s="579"/>
      <c r="BW44" s="579"/>
      <c r="BX44" s="580"/>
      <c r="BY44" s="84"/>
    </row>
    <row r="45" spans="1:80" x14ac:dyDescent="0.2">
      <c r="A45" s="570" t="s">
        <v>716</v>
      </c>
      <c r="B45" s="571"/>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2"/>
      <c r="AF45" s="577"/>
      <c r="AG45" s="490"/>
      <c r="AH45" s="490"/>
      <c r="AI45" s="491"/>
      <c r="AJ45" s="562"/>
      <c r="AK45" s="490"/>
      <c r="AL45" s="490"/>
      <c r="AM45" s="490"/>
      <c r="AN45" s="490"/>
      <c r="AO45" s="490"/>
      <c r="AP45" s="490"/>
      <c r="AQ45" s="491"/>
      <c r="AR45" s="563"/>
      <c r="AS45" s="489"/>
      <c r="AT45" s="489"/>
      <c r="AU45" s="489"/>
      <c r="AV45" s="564"/>
      <c r="AW45" s="567">
        <f>'[3]Доходы 180'!$D$16</f>
        <v>1683200.2</v>
      </c>
      <c r="AX45" s="568"/>
      <c r="AY45" s="568"/>
      <c r="AZ45" s="568"/>
      <c r="BA45" s="568"/>
      <c r="BB45" s="568"/>
      <c r="BC45" s="569"/>
      <c r="BD45" s="567">
        <f>'[3]Доходы 180'!$E$16</f>
        <v>1669900.2</v>
      </c>
      <c r="BE45" s="568"/>
      <c r="BF45" s="568"/>
      <c r="BG45" s="568"/>
      <c r="BH45" s="568"/>
      <c r="BI45" s="568"/>
      <c r="BJ45" s="569"/>
      <c r="BK45" s="567">
        <f>'[3]Доходы 180'!$F$16</f>
        <v>1684300.2</v>
      </c>
      <c r="BL45" s="568"/>
      <c r="BM45" s="568"/>
      <c r="BN45" s="568"/>
      <c r="BO45" s="568"/>
      <c r="BP45" s="568"/>
      <c r="BQ45" s="569"/>
      <c r="BR45" s="581"/>
      <c r="BS45" s="582"/>
      <c r="BT45" s="582"/>
      <c r="BU45" s="582"/>
      <c r="BV45" s="582"/>
      <c r="BW45" s="582"/>
      <c r="BX45" s="583"/>
      <c r="BY45" t="s">
        <v>10</v>
      </c>
      <c r="CA45" t="s">
        <v>11</v>
      </c>
    </row>
    <row r="46" spans="1:80" s="89" customFormat="1" ht="29.25" customHeight="1" x14ac:dyDescent="0.3">
      <c r="A46" s="689" t="s">
        <v>770</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90"/>
      <c r="AF46" s="691" t="s">
        <v>572</v>
      </c>
      <c r="AG46" s="692"/>
      <c r="AH46" s="692"/>
      <c r="AI46" s="693"/>
      <c r="AJ46" s="523" t="s">
        <v>330</v>
      </c>
      <c r="AK46" s="523"/>
      <c r="AL46" s="523"/>
      <c r="AM46" s="523"/>
      <c r="AN46" s="523"/>
      <c r="AO46" s="523"/>
      <c r="AP46" s="523"/>
      <c r="AQ46" s="523"/>
      <c r="AR46" s="440" t="s">
        <v>771</v>
      </c>
      <c r="AS46" s="440"/>
      <c r="AT46" s="440"/>
      <c r="AU46" s="440"/>
      <c r="AV46" s="440"/>
      <c r="AW46" s="516">
        <f>'[4]Безвозмездные (150)'!$AC$35</f>
        <v>0</v>
      </c>
      <c r="AX46" s="517"/>
      <c r="AY46" s="517"/>
      <c r="AZ46" s="517"/>
      <c r="BA46" s="517"/>
      <c r="BB46" s="517"/>
      <c r="BC46" s="518"/>
      <c r="BD46" s="516"/>
      <c r="BE46" s="517"/>
      <c r="BF46" s="517"/>
      <c r="BG46" s="517"/>
      <c r="BH46" s="517"/>
      <c r="BI46" s="517"/>
      <c r="BJ46" s="518"/>
      <c r="BK46" s="516"/>
      <c r="BL46" s="517"/>
      <c r="BM46" s="517"/>
      <c r="BN46" s="517"/>
      <c r="BO46" s="517"/>
      <c r="BP46" s="517"/>
      <c r="BQ46" s="518"/>
      <c r="BR46" s="495"/>
      <c r="BS46" s="496"/>
      <c r="BT46" s="496"/>
      <c r="BU46" s="496"/>
      <c r="BV46" s="496"/>
      <c r="BW46" s="496"/>
      <c r="BX46" s="496"/>
    </row>
    <row r="47" spans="1:80" ht="18.75" x14ac:dyDescent="0.3">
      <c r="A47" s="695" t="s">
        <v>331</v>
      </c>
      <c r="B47" s="695"/>
      <c r="C47" s="695"/>
      <c r="D47" s="695"/>
      <c r="E47" s="695"/>
      <c r="F47" s="695"/>
      <c r="G47" s="695"/>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6"/>
      <c r="AF47" s="502" t="s">
        <v>332</v>
      </c>
      <c r="AG47" s="503"/>
      <c r="AH47" s="503"/>
      <c r="AI47" s="504"/>
      <c r="AJ47" s="441" t="s">
        <v>333</v>
      </c>
      <c r="AK47" s="441"/>
      <c r="AL47" s="441"/>
      <c r="AM47" s="441"/>
      <c r="AN47" s="441"/>
      <c r="AO47" s="441"/>
      <c r="AP47" s="441"/>
      <c r="AQ47" s="441"/>
      <c r="AR47" s="440" t="s">
        <v>552</v>
      </c>
      <c r="AS47" s="440"/>
      <c r="AT47" s="440"/>
      <c r="AU47" s="440"/>
      <c r="AV47" s="440"/>
      <c r="AW47" s="546">
        <f>AW48+AW49+AW50</f>
        <v>0</v>
      </c>
      <c r="AX47" s="546"/>
      <c r="AY47" s="546"/>
      <c r="AZ47" s="546"/>
      <c r="BA47" s="546"/>
      <c r="BB47" s="546"/>
      <c r="BC47" s="546"/>
      <c r="BD47" s="546">
        <f>BD48+BD49+BD50</f>
        <v>0</v>
      </c>
      <c r="BE47" s="546"/>
      <c r="BF47" s="546"/>
      <c r="BG47" s="546"/>
      <c r="BH47" s="546"/>
      <c r="BI47" s="546"/>
      <c r="BJ47" s="546"/>
      <c r="BK47" s="546">
        <f>BK48+BK49+BK50</f>
        <v>0</v>
      </c>
      <c r="BL47" s="546"/>
      <c r="BM47" s="546"/>
      <c r="BN47" s="546"/>
      <c r="BO47" s="546"/>
      <c r="BP47" s="546"/>
      <c r="BQ47" s="546"/>
      <c r="BR47" s="544">
        <f>BR48+BR49</f>
        <v>0</v>
      </c>
      <c r="BS47" s="544"/>
      <c r="BT47" s="544"/>
      <c r="BU47" s="544"/>
      <c r="BV47" s="544"/>
      <c r="BW47" s="544"/>
      <c r="BX47" s="544"/>
    </row>
    <row r="48" spans="1:80" ht="26.25" customHeight="1" x14ac:dyDescent="0.3">
      <c r="A48" s="447" t="s">
        <v>334</v>
      </c>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9"/>
      <c r="AF48" s="450" t="s">
        <v>335</v>
      </c>
      <c r="AG48" s="441"/>
      <c r="AH48" s="441"/>
      <c r="AI48" s="441"/>
      <c r="AJ48" s="441" t="s">
        <v>333</v>
      </c>
      <c r="AK48" s="441"/>
      <c r="AL48" s="441"/>
      <c r="AM48" s="441"/>
      <c r="AN48" s="441"/>
      <c r="AO48" s="441"/>
      <c r="AP48" s="441"/>
      <c r="AQ48" s="441"/>
      <c r="AR48" s="440" t="s">
        <v>552</v>
      </c>
      <c r="AS48" s="440"/>
      <c r="AT48" s="440"/>
      <c r="AU48" s="440"/>
      <c r="AV48" s="440"/>
      <c r="AW48" s="480"/>
      <c r="AX48" s="480"/>
      <c r="AY48" s="480"/>
      <c r="AZ48" s="480"/>
      <c r="BA48" s="480"/>
      <c r="BB48" s="480"/>
      <c r="BC48" s="480"/>
      <c r="BD48" s="480"/>
      <c r="BE48" s="480"/>
      <c r="BF48" s="480"/>
      <c r="BG48" s="480"/>
      <c r="BH48" s="480"/>
      <c r="BI48" s="480"/>
      <c r="BJ48" s="480"/>
      <c r="BK48" s="480"/>
      <c r="BL48" s="480"/>
      <c r="BM48" s="480"/>
      <c r="BN48" s="480"/>
      <c r="BO48" s="480"/>
      <c r="BP48" s="480"/>
      <c r="BQ48" s="480"/>
      <c r="BR48" s="443"/>
      <c r="BS48" s="443"/>
      <c r="BT48" s="443"/>
      <c r="BU48" s="443"/>
      <c r="BV48" s="443"/>
      <c r="BW48" s="443"/>
      <c r="BX48" s="444"/>
      <c r="BY48" s="84" t="s">
        <v>543</v>
      </c>
      <c r="BZ48" s="85">
        <f>'2 платные'!X30</f>
        <v>652042.74</v>
      </c>
      <c r="CA48" s="85" t="e">
        <f>'[1]131 род плата'!$M$12+'[1]Доходы 130'!$BR$14-'[1]Доходы 130'!$CC$14</f>
        <v>#VALUE!</v>
      </c>
      <c r="CB48" s="85" t="e">
        <f>CA48-BZ48</f>
        <v>#VALUE!</v>
      </c>
    </row>
    <row r="49" spans="1:80" ht="24.75" customHeight="1" x14ac:dyDescent="0.3">
      <c r="A49" s="524" t="s">
        <v>336</v>
      </c>
      <c r="B49" s="525"/>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6"/>
      <c r="AF49" s="450" t="s">
        <v>337</v>
      </c>
      <c r="AG49" s="441"/>
      <c r="AH49" s="441"/>
      <c r="AI49" s="441"/>
      <c r="AJ49" s="441" t="s">
        <v>333</v>
      </c>
      <c r="AK49" s="441"/>
      <c r="AL49" s="441"/>
      <c r="AM49" s="441"/>
      <c r="AN49" s="441"/>
      <c r="AO49" s="441"/>
      <c r="AP49" s="441"/>
      <c r="AQ49" s="441"/>
      <c r="AR49" s="440" t="s">
        <v>552</v>
      </c>
      <c r="AS49" s="440"/>
      <c r="AT49" s="440"/>
      <c r="AU49" s="440"/>
      <c r="AV49" s="440"/>
      <c r="AW49" s="480">
        <f>'[3]Доходы 180'!$D$17</f>
        <v>0</v>
      </c>
      <c r="AX49" s="480"/>
      <c r="AY49" s="480"/>
      <c r="AZ49" s="480"/>
      <c r="BA49" s="480"/>
      <c r="BB49" s="480"/>
      <c r="BC49" s="480"/>
      <c r="BD49" s="480">
        <f>'[3]Доходы 180'!$E$17</f>
        <v>0</v>
      </c>
      <c r="BE49" s="480"/>
      <c r="BF49" s="480"/>
      <c r="BG49" s="480"/>
      <c r="BH49" s="480"/>
      <c r="BI49" s="480"/>
      <c r="BJ49" s="480"/>
      <c r="BK49" s="480">
        <f>'[3]Доходы 180'!$F$17</f>
        <v>0</v>
      </c>
      <c r="BL49" s="480"/>
      <c r="BM49" s="480"/>
      <c r="BN49" s="480"/>
      <c r="BO49" s="480"/>
      <c r="BP49" s="480"/>
      <c r="BQ49" s="480"/>
      <c r="BR49" s="443"/>
      <c r="BS49" s="443"/>
      <c r="BT49" s="443"/>
      <c r="BU49" s="443"/>
      <c r="BV49" s="443"/>
      <c r="BW49" s="443"/>
      <c r="BX49" s="444"/>
      <c r="BY49" s="84" t="s">
        <v>544</v>
      </c>
      <c r="BZ49" s="85">
        <f>'2 платные'!X31+'2 ФОТ (пл)'!EO16+'2взносы (пл)'!T29</f>
        <v>0</v>
      </c>
      <c r="CA49">
        <f>'[4]Безвозмездные (150)'!$AC$14</f>
        <v>0</v>
      </c>
      <c r="CB49" s="85">
        <f>CA49-BZ49</f>
        <v>0</v>
      </c>
    </row>
    <row r="50" spans="1:80" ht="18.75" x14ac:dyDescent="0.3">
      <c r="A50" s="694" t="s">
        <v>504</v>
      </c>
      <c r="B50" s="552"/>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3"/>
      <c r="AF50" s="502"/>
      <c r="AG50" s="503"/>
      <c r="AH50" s="503"/>
      <c r="AI50" s="504"/>
      <c r="AJ50" s="441"/>
      <c r="AK50" s="441"/>
      <c r="AL50" s="441"/>
      <c r="AM50" s="441"/>
      <c r="AN50" s="441"/>
      <c r="AO50" s="441"/>
      <c r="AP50" s="441"/>
      <c r="AQ50" s="441"/>
      <c r="AR50" s="440" t="s">
        <v>552</v>
      </c>
      <c r="AS50" s="440"/>
      <c r="AT50" s="440"/>
      <c r="AU50" s="440"/>
      <c r="AV50" s="440"/>
      <c r="AW50" s="480"/>
      <c r="AX50" s="480"/>
      <c r="AY50" s="480"/>
      <c r="AZ50" s="480"/>
      <c r="BA50" s="480"/>
      <c r="BB50" s="480"/>
      <c r="BC50" s="480"/>
      <c r="BD50" s="480"/>
      <c r="BE50" s="480"/>
      <c r="BF50" s="480"/>
      <c r="BG50" s="480"/>
      <c r="BH50" s="480"/>
      <c r="BI50" s="480"/>
      <c r="BJ50" s="480"/>
      <c r="BK50" s="480"/>
      <c r="BL50" s="480"/>
      <c r="BM50" s="480"/>
      <c r="BN50" s="480"/>
      <c r="BO50" s="480"/>
      <c r="BP50" s="480"/>
      <c r="BQ50" s="480"/>
      <c r="BR50" s="495"/>
      <c r="BS50" s="496"/>
      <c r="BT50" s="496"/>
      <c r="BU50" s="496"/>
      <c r="BV50" s="496"/>
      <c r="BW50" s="496"/>
      <c r="BX50" s="497"/>
      <c r="BY50" s="84" t="s">
        <v>545</v>
      </c>
      <c r="BZ50" s="85">
        <f>'2 ФОТ (пл)'!EO15+'2 платные'!X32+'2взносы (пл)'!T28</f>
        <v>78951.595799999996</v>
      </c>
      <c r="CA50" s="85">
        <f>'[1]131 платные'!$O$14+'[1]Доходы 130'!$BR$16-'[1]Доходы 130'!$CC$16</f>
        <v>90966.1</v>
      </c>
      <c r="CB50" s="85">
        <f>CA50-BZ50</f>
        <v>12014.50420000001</v>
      </c>
    </row>
    <row r="51" spans="1:80" ht="18.75" x14ac:dyDescent="0.3">
      <c r="A51" s="524" t="s">
        <v>338</v>
      </c>
      <c r="B51" s="525"/>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6"/>
      <c r="AF51" s="450" t="s">
        <v>339</v>
      </c>
      <c r="AG51" s="441"/>
      <c r="AH51" s="441"/>
      <c r="AI51" s="441"/>
      <c r="AJ51" s="441"/>
      <c r="AK51" s="441"/>
      <c r="AL51" s="441"/>
      <c r="AM51" s="441"/>
      <c r="AN51" s="441"/>
      <c r="AO51" s="441"/>
      <c r="AP51" s="441"/>
      <c r="AQ51" s="441"/>
      <c r="AR51" s="440" t="s">
        <v>553</v>
      </c>
      <c r="AS51" s="440"/>
      <c r="AT51" s="440"/>
      <c r="AU51" s="440"/>
      <c r="AV51" s="440"/>
      <c r="AW51" s="546">
        <f>AW52+AW54</f>
        <v>0</v>
      </c>
      <c r="AX51" s="546"/>
      <c r="AY51" s="546"/>
      <c r="AZ51" s="546"/>
      <c r="BA51" s="546"/>
      <c r="BB51" s="546"/>
      <c r="BC51" s="546"/>
      <c r="BD51" s="546">
        <f>BD52+BD54</f>
        <v>0</v>
      </c>
      <c r="BE51" s="546"/>
      <c r="BF51" s="546"/>
      <c r="BG51" s="546"/>
      <c r="BH51" s="546"/>
      <c r="BI51" s="546"/>
      <c r="BJ51" s="546"/>
      <c r="BK51" s="546">
        <f>BK52+BK54</f>
        <v>0</v>
      </c>
      <c r="BL51" s="546"/>
      <c r="BM51" s="546"/>
      <c r="BN51" s="546"/>
      <c r="BO51" s="546"/>
      <c r="BP51" s="546"/>
      <c r="BQ51" s="546"/>
      <c r="BR51" s="544">
        <f>BR52+BR54</f>
        <v>0</v>
      </c>
      <c r="BS51" s="544"/>
      <c r="BT51" s="544"/>
      <c r="BU51" s="544"/>
      <c r="BV51" s="544"/>
      <c r="BW51" s="544"/>
      <c r="BX51" s="544"/>
      <c r="BY51" s="84" t="s">
        <v>12</v>
      </c>
      <c r="BZ51" s="85">
        <f>'2(223)'!O39+'2 платные'!X33</f>
        <v>0</v>
      </c>
      <c r="CA51" s="85">
        <f>'[1]135'!$H$22+'[1]Доходы 130'!$BR$17-'[1]Доходы 130'!$CC$17</f>
        <v>0</v>
      </c>
      <c r="CB51" s="85">
        <f>CA51-BZ51</f>
        <v>0</v>
      </c>
    </row>
    <row r="52" spans="1:80" x14ac:dyDescent="0.2">
      <c r="A52" s="447" t="s">
        <v>15</v>
      </c>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554"/>
      <c r="AF52" s="555"/>
      <c r="AG52" s="556"/>
      <c r="AH52" s="556"/>
      <c r="AI52" s="557"/>
      <c r="AJ52" s="561"/>
      <c r="AK52" s="556"/>
      <c r="AL52" s="556"/>
      <c r="AM52" s="556"/>
      <c r="AN52" s="556"/>
      <c r="AO52" s="556"/>
      <c r="AP52" s="556"/>
      <c r="AQ52" s="557"/>
      <c r="AR52" s="508"/>
      <c r="AS52" s="509"/>
      <c r="AT52" s="509"/>
      <c r="AU52" s="509"/>
      <c r="AV52" s="510"/>
      <c r="AW52" s="492">
        <v>0</v>
      </c>
      <c r="AX52" s="493"/>
      <c r="AY52" s="493"/>
      <c r="AZ52" s="493"/>
      <c r="BA52" s="493"/>
      <c r="BB52" s="493"/>
      <c r="BC52" s="494"/>
      <c r="BD52" s="492">
        <v>0</v>
      </c>
      <c r="BE52" s="493"/>
      <c r="BF52" s="493"/>
      <c r="BG52" s="493"/>
      <c r="BH52" s="493"/>
      <c r="BI52" s="493"/>
      <c r="BJ52" s="494"/>
      <c r="BK52" s="492">
        <v>0</v>
      </c>
      <c r="BL52" s="493"/>
      <c r="BM52" s="493"/>
      <c r="BN52" s="493"/>
      <c r="BO52" s="493"/>
      <c r="BP52" s="493"/>
      <c r="BQ52" s="494"/>
      <c r="BR52" s="578"/>
      <c r="BS52" s="579"/>
      <c r="BT52" s="579"/>
      <c r="BU52" s="579"/>
      <c r="BV52" s="579"/>
      <c r="BW52" s="579"/>
      <c r="BX52" s="580"/>
      <c r="BZ52" s="85">
        <f>BZ48+BZ49+BZ50+BZ51</f>
        <v>730994.3358</v>
      </c>
      <c r="CA52" s="85" t="e">
        <f>CA48+CA49+CA50+CA51</f>
        <v>#VALUE!</v>
      </c>
      <c r="CB52" s="85" t="e">
        <f>CB48+CB49+CB50+CB51</f>
        <v>#VALUE!</v>
      </c>
    </row>
    <row r="53" spans="1:80" ht="6.75" customHeight="1" x14ac:dyDescent="0.2">
      <c r="A53" s="565"/>
      <c r="B53" s="565"/>
      <c r="C53" s="565"/>
      <c r="D53" s="565"/>
      <c r="E53" s="565"/>
      <c r="F53" s="565"/>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6"/>
      <c r="AF53" s="558"/>
      <c r="AG53" s="559"/>
      <c r="AH53" s="559"/>
      <c r="AI53" s="560"/>
      <c r="AJ53" s="562"/>
      <c r="AK53" s="490"/>
      <c r="AL53" s="490"/>
      <c r="AM53" s="490"/>
      <c r="AN53" s="490"/>
      <c r="AO53" s="490"/>
      <c r="AP53" s="490"/>
      <c r="AQ53" s="491"/>
      <c r="AR53" s="563"/>
      <c r="AS53" s="489"/>
      <c r="AT53" s="489"/>
      <c r="AU53" s="489"/>
      <c r="AV53" s="564"/>
      <c r="AW53" s="567"/>
      <c r="AX53" s="568"/>
      <c r="AY53" s="568"/>
      <c r="AZ53" s="568"/>
      <c r="BA53" s="568"/>
      <c r="BB53" s="568"/>
      <c r="BC53" s="569"/>
      <c r="BD53" s="567"/>
      <c r="BE53" s="568"/>
      <c r="BF53" s="568"/>
      <c r="BG53" s="568"/>
      <c r="BH53" s="568"/>
      <c r="BI53" s="568"/>
      <c r="BJ53" s="569"/>
      <c r="BK53" s="567"/>
      <c r="BL53" s="568"/>
      <c r="BM53" s="568"/>
      <c r="BN53" s="568"/>
      <c r="BO53" s="568"/>
      <c r="BP53" s="568"/>
      <c r="BQ53" s="569"/>
      <c r="BR53" s="581"/>
      <c r="BS53" s="582"/>
      <c r="BT53" s="582"/>
      <c r="BU53" s="582"/>
      <c r="BV53" s="582"/>
      <c r="BW53" s="582"/>
      <c r="BX53" s="583"/>
    </row>
    <row r="54" spans="1:80" ht="18.75" x14ac:dyDescent="0.3">
      <c r="A54" s="697"/>
      <c r="B54" s="698"/>
      <c r="C54" s="698"/>
      <c r="D54" s="698"/>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9"/>
      <c r="AF54" s="502"/>
      <c r="AG54" s="503"/>
      <c r="AH54" s="503"/>
      <c r="AI54" s="504"/>
      <c r="AJ54" s="441"/>
      <c r="AK54" s="441"/>
      <c r="AL54" s="441"/>
      <c r="AM54" s="441"/>
      <c r="AN54" s="441"/>
      <c r="AO54" s="441"/>
      <c r="AP54" s="441"/>
      <c r="AQ54" s="441"/>
      <c r="AR54" s="440"/>
      <c r="AS54" s="440"/>
      <c r="AT54" s="440"/>
      <c r="AU54" s="440"/>
      <c r="AV54" s="440"/>
      <c r="AW54" s="480"/>
      <c r="AX54" s="480"/>
      <c r="AY54" s="480"/>
      <c r="AZ54" s="480"/>
      <c r="BA54" s="480"/>
      <c r="BB54" s="480"/>
      <c r="BC54" s="480"/>
      <c r="BD54" s="480"/>
      <c r="BE54" s="480"/>
      <c r="BF54" s="480"/>
      <c r="BG54" s="480"/>
      <c r="BH54" s="480"/>
      <c r="BI54" s="480"/>
      <c r="BJ54" s="480"/>
      <c r="BK54" s="480"/>
      <c r="BL54" s="480"/>
      <c r="BM54" s="480"/>
      <c r="BN54" s="480"/>
      <c r="BO54" s="480"/>
      <c r="BP54" s="480"/>
      <c r="BQ54" s="480"/>
      <c r="BR54" s="443"/>
      <c r="BS54" s="443"/>
      <c r="BT54" s="443"/>
      <c r="BU54" s="443"/>
      <c r="BV54" s="443"/>
      <c r="BW54" s="443"/>
      <c r="BX54" s="444"/>
    </row>
    <row r="55" spans="1:80" ht="18.75" x14ac:dyDescent="0.3">
      <c r="A55" s="524" t="s">
        <v>340</v>
      </c>
      <c r="B55" s="525"/>
      <c r="C55" s="525"/>
      <c r="D55" s="525"/>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6"/>
      <c r="AF55" s="450" t="s">
        <v>341</v>
      </c>
      <c r="AG55" s="441"/>
      <c r="AH55" s="441"/>
      <c r="AI55" s="441"/>
      <c r="AJ55" s="441" t="s">
        <v>23</v>
      </c>
      <c r="AK55" s="441"/>
      <c r="AL55" s="441"/>
      <c r="AM55" s="441"/>
      <c r="AN55" s="441"/>
      <c r="AO55" s="441"/>
      <c r="AP55" s="441"/>
      <c r="AQ55" s="441"/>
      <c r="AR55" s="440"/>
      <c r="AS55" s="440"/>
      <c r="AT55" s="440"/>
      <c r="AU55" s="440"/>
      <c r="AV55" s="440"/>
      <c r="AW55" s="480">
        <f>AW56</f>
        <v>0</v>
      </c>
      <c r="AX55" s="480"/>
      <c r="AY55" s="480"/>
      <c r="AZ55" s="480"/>
      <c r="BA55" s="480"/>
      <c r="BB55" s="480"/>
      <c r="BC55" s="480"/>
      <c r="BD55" s="480">
        <f>BD56</f>
        <v>0</v>
      </c>
      <c r="BE55" s="480"/>
      <c r="BF55" s="480"/>
      <c r="BG55" s="480"/>
      <c r="BH55" s="480"/>
      <c r="BI55" s="480"/>
      <c r="BJ55" s="480"/>
      <c r="BK55" s="480">
        <f>BK56</f>
        <v>0</v>
      </c>
      <c r="BL55" s="480"/>
      <c r="BM55" s="480"/>
      <c r="BN55" s="480"/>
      <c r="BO55" s="480"/>
      <c r="BP55" s="480"/>
      <c r="BQ55" s="480"/>
      <c r="BR55" s="443" t="str">
        <f>BR56</f>
        <v>х</v>
      </c>
      <c r="BS55" s="443"/>
      <c r="BT55" s="443"/>
      <c r="BU55" s="443"/>
      <c r="BV55" s="443"/>
      <c r="BW55" s="443"/>
      <c r="BX55" s="443"/>
    </row>
    <row r="56" spans="1:80" ht="38.25" customHeight="1" x14ac:dyDescent="0.3">
      <c r="A56" s="447" t="s">
        <v>342</v>
      </c>
      <c r="B56" s="448"/>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9"/>
      <c r="AF56" s="450" t="s">
        <v>343</v>
      </c>
      <c r="AG56" s="441"/>
      <c r="AH56" s="441"/>
      <c r="AI56" s="441"/>
      <c r="AJ56" s="441" t="s">
        <v>344</v>
      </c>
      <c r="AK56" s="441"/>
      <c r="AL56" s="441"/>
      <c r="AM56" s="441"/>
      <c r="AN56" s="441"/>
      <c r="AO56" s="441"/>
      <c r="AP56" s="441"/>
      <c r="AQ56" s="441"/>
      <c r="AR56" s="440"/>
      <c r="AS56" s="440"/>
      <c r="AT56" s="440"/>
      <c r="AU56" s="440"/>
      <c r="AV56" s="440"/>
      <c r="AW56" s="480">
        <v>0</v>
      </c>
      <c r="AX56" s="480"/>
      <c r="AY56" s="480"/>
      <c r="AZ56" s="480"/>
      <c r="BA56" s="480"/>
      <c r="BB56" s="480"/>
      <c r="BC56" s="480"/>
      <c r="BD56" s="480"/>
      <c r="BE56" s="480"/>
      <c r="BF56" s="480"/>
      <c r="BG56" s="480"/>
      <c r="BH56" s="480"/>
      <c r="BI56" s="480"/>
      <c r="BJ56" s="480"/>
      <c r="BK56" s="480"/>
      <c r="BL56" s="480"/>
      <c r="BM56" s="480"/>
      <c r="BN56" s="480"/>
      <c r="BO56" s="480"/>
      <c r="BP56" s="480"/>
      <c r="BQ56" s="480"/>
      <c r="BR56" s="443" t="s">
        <v>23</v>
      </c>
      <c r="BS56" s="443"/>
      <c r="BT56" s="443"/>
      <c r="BU56" s="443"/>
      <c r="BV56" s="443"/>
      <c r="BW56" s="443"/>
      <c r="BX56" s="444"/>
    </row>
    <row r="57" spans="1:80" ht="6" customHeight="1" x14ac:dyDescent="0.3">
      <c r="A57" s="551"/>
      <c r="B57" s="552"/>
      <c r="C57" s="552"/>
      <c r="D57" s="552"/>
      <c r="E57" s="552"/>
      <c r="F57" s="552"/>
      <c r="G57" s="552"/>
      <c r="H57" s="552"/>
      <c r="I57" s="552"/>
      <c r="J57" s="552"/>
      <c r="K57" s="552"/>
      <c r="L57" s="552"/>
      <c r="M57" s="552"/>
      <c r="N57" s="552"/>
      <c r="O57" s="552"/>
      <c r="P57" s="552"/>
      <c r="Q57" s="552"/>
      <c r="R57" s="552"/>
      <c r="S57" s="552"/>
      <c r="T57" s="552"/>
      <c r="U57" s="552"/>
      <c r="V57" s="552"/>
      <c r="W57" s="552"/>
      <c r="X57" s="552"/>
      <c r="Y57" s="552"/>
      <c r="Z57" s="552"/>
      <c r="AA57" s="552"/>
      <c r="AB57" s="552"/>
      <c r="AC57" s="552"/>
      <c r="AD57" s="552"/>
      <c r="AE57" s="553"/>
      <c r="AF57" s="502"/>
      <c r="AG57" s="503"/>
      <c r="AH57" s="503"/>
      <c r="AI57" s="504"/>
      <c r="AJ57" s="441"/>
      <c r="AK57" s="441"/>
      <c r="AL57" s="441"/>
      <c r="AM57" s="441"/>
      <c r="AN57" s="441"/>
      <c r="AO57" s="441"/>
      <c r="AP57" s="441"/>
      <c r="AQ57" s="441"/>
      <c r="AR57" s="440"/>
      <c r="AS57" s="440"/>
      <c r="AT57" s="440"/>
      <c r="AU57" s="440"/>
      <c r="AV57" s="440"/>
      <c r="AW57" s="543"/>
      <c r="AX57" s="543"/>
      <c r="AY57" s="543"/>
      <c r="AZ57" s="543"/>
      <c r="BA57" s="543"/>
      <c r="BB57" s="543"/>
      <c r="BC57" s="543"/>
      <c r="BD57" s="543"/>
      <c r="BE57" s="543"/>
      <c r="BF57" s="543"/>
      <c r="BG57" s="543"/>
      <c r="BH57" s="543"/>
      <c r="BI57" s="543"/>
      <c r="BJ57" s="543"/>
      <c r="BK57" s="543"/>
      <c r="BL57" s="543"/>
      <c r="BM57" s="543"/>
      <c r="BN57" s="543"/>
      <c r="BO57" s="543"/>
      <c r="BP57" s="543"/>
      <c r="BQ57" s="543"/>
      <c r="BR57" s="443"/>
      <c r="BS57" s="443"/>
      <c r="BT57" s="443"/>
      <c r="BU57" s="443"/>
      <c r="BV57" s="443"/>
      <c r="BW57" s="443"/>
      <c r="BX57" s="444"/>
    </row>
    <row r="58" spans="1:80" s="105" customFormat="1" ht="18.75" x14ac:dyDescent="0.3">
      <c r="A58" s="548" t="s">
        <v>345</v>
      </c>
      <c r="B58" s="549"/>
      <c r="C58" s="549"/>
      <c r="D58" s="549"/>
      <c r="E58" s="549"/>
      <c r="F58" s="549"/>
      <c r="G58" s="549"/>
      <c r="H58" s="549"/>
      <c r="I58" s="549"/>
      <c r="J58" s="549"/>
      <c r="K58" s="549"/>
      <c r="L58" s="549"/>
      <c r="M58" s="549"/>
      <c r="N58" s="549"/>
      <c r="O58" s="549"/>
      <c r="P58" s="549"/>
      <c r="Q58" s="549"/>
      <c r="R58" s="549"/>
      <c r="S58" s="549"/>
      <c r="T58" s="549"/>
      <c r="U58" s="549"/>
      <c r="V58" s="549"/>
      <c r="W58" s="549"/>
      <c r="X58" s="549"/>
      <c r="Y58" s="549"/>
      <c r="Z58" s="549"/>
      <c r="AA58" s="549"/>
      <c r="AB58" s="549"/>
      <c r="AC58" s="549"/>
      <c r="AD58" s="549"/>
      <c r="AE58" s="550"/>
      <c r="AF58" s="470" t="s">
        <v>346</v>
      </c>
      <c r="AG58" s="471"/>
      <c r="AH58" s="471"/>
      <c r="AI58" s="471"/>
      <c r="AJ58" s="471" t="s">
        <v>23</v>
      </c>
      <c r="AK58" s="471"/>
      <c r="AL58" s="471"/>
      <c r="AM58" s="471"/>
      <c r="AN58" s="471"/>
      <c r="AO58" s="471"/>
      <c r="AP58" s="471"/>
      <c r="AQ58" s="471"/>
      <c r="AR58" s="471" t="s">
        <v>554</v>
      </c>
      <c r="AS58" s="471"/>
      <c r="AT58" s="471"/>
      <c r="AU58" s="471"/>
      <c r="AV58" s="471"/>
      <c r="AW58" s="546">
        <f>AW59+AW84+AW96+AW77</f>
        <v>35003051.795279197</v>
      </c>
      <c r="AX58" s="546"/>
      <c r="AY58" s="546"/>
      <c r="AZ58" s="546"/>
      <c r="BA58" s="546"/>
      <c r="BB58" s="546"/>
      <c r="BC58" s="546"/>
      <c r="BD58" s="546">
        <f t="shared" ref="BD58" si="0">BD59+BD84+BD96+BD77</f>
        <v>35001900.200000003</v>
      </c>
      <c r="BE58" s="546"/>
      <c r="BF58" s="546"/>
      <c r="BG58" s="546"/>
      <c r="BH58" s="546"/>
      <c r="BI58" s="546"/>
      <c r="BJ58" s="546"/>
      <c r="BK58" s="546">
        <f t="shared" ref="BK58" si="1">BK59+BK84+BK96+BK77</f>
        <v>35642100.200000003</v>
      </c>
      <c r="BL58" s="546"/>
      <c r="BM58" s="546"/>
      <c r="BN58" s="546"/>
      <c r="BO58" s="546"/>
      <c r="BP58" s="546"/>
      <c r="BQ58" s="546"/>
      <c r="BR58" s="544"/>
      <c r="BS58" s="544"/>
      <c r="BT58" s="544"/>
      <c r="BU58" s="544"/>
      <c r="BV58" s="544"/>
      <c r="BW58" s="544"/>
      <c r="BX58" s="545"/>
      <c r="BY58" s="104">
        <f>AW30-AW58</f>
        <v>4.7208070755004883E-3</v>
      </c>
      <c r="BZ58" s="104">
        <f>BD58-BD30</f>
        <v>0</v>
      </c>
      <c r="CA58" s="104">
        <f>BK58-BK30</f>
        <v>0</v>
      </c>
    </row>
    <row r="59" spans="1:80" ht="32.25" customHeight="1" x14ac:dyDescent="0.3">
      <c r="A59" s="524" t="s">
        <v>347</v>
      </c>
      <c r="B59" s="525"/>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6"/>
      <c r="AF59" s="450" t="s">
        <v>348</v>
      </c>
      <c r="AG59" s="441"/>
      <c r="AH59" s="441"/>
      <c r="AI59" s="441"/>
      <c r="AJ59" s="441" t="s">
        <v>23</v>
      </c>
      <c r="AK59" s="441"/>
      <c r="AL59" s="441"/>
      <c r="AM59" s="441"/>
      <c r="AN59" s="441"/>
      <c r="AO59" s="441"/>
      <c r="AP59" s="441"/>
      <c r="AQ59" s="441"/>
      <c r="AR59" s="440" t="s">
        <v>555</v>
      </c>
      <c r="AS59" s="440"/>
      <c r="AT59" s="440"/>
      <c r="AU59" s="440"/>
      <c r="AV59" s="440"/>
      <c r="AW59" s="480">
        <f>AW60+AW63+AW64+AW65+AW61</f>
        <v>28350108.8552792</v>
      </c>
      <c r="AX59" s="480"/>
      <c r="AY59" s="480"/>
      <c r="AZ59" s="480"/>
      <c r="BA59" s="480"/>
      <c r="BB59" s="480"/>
      <c r="BC59" s="480"/>
      <c r="BD59" s="480">
        <f>BD60+BD63+BD64+BD65+BD61</f>
        <v>30785900</v>
      </c>
      <c r="BE59" s="480"/>
      <c r="BF59" s="480"/>
      <c r="BG59" s="480"/>
      <c r="BH59" s="480"/>
      <c r="BI59" s="480"/>
      <c r="BJ59" s="480"/>
      <c r="BK59" s="480">
        <f>BK60+BK63+BK64+BK65+BK61</f>
        <v>31438500</v>
      </c>
      <c r="BL59" s="480"/>
      <c r="BM59" s="480"/>
      <c r="BN59" s="480"/>
      <c r="BO59" s="480"/>
      <c r="BP59" s="480"/>
      <c r="BQ59" s="480"/>
      <c r="BR59" s="443" t="s">
        <v>23</v>
      </c>
      <c r="BS59" s="443"/>
      <c r="BT59" s="443"/>
      <c r="BU59" s="443"/>
      <c r="BV59" s="443"/>
      <c r="BW59" s="443"/>
      <c r="BX59" s="444"/>
      <c r="BZ59" s="69"/>
    </row>
    <row r="60" spans="1:80" ht="25.5" customHeight="1" x14ac:dyDescent="0.3">
      <c r="A60" s="500" t="s">
        <v>349</v>
      </c>
      <c r="B60" s="500"/>
      <c r="C60" s="500"/>
      <c r="D60" s="500"/>
      <c r="E60" s="500"/>
      <c r="F60" s="500"/>
      <c r="G60" s="500"/>
      <c r="H60" s="500"/>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1"/>
      <c r="AF60" s="450" t="s">
        <v>350</v>
      </c>
      <c r="AG60" s="441"/>
      <c r="AH60" s="441"/>
      <c r="AI60" s="441"/>
      <c r="AJ60" s="441" t="s">
        <v>351</v>
      </c>
      <c r="AK60" s="441"/>
      <c r="AL60" s="441"/>
      <c r="AM60" s="441"/>
      <c r="AN60" s="441"/>
      <c r="AO60" s="441"/>
      <c r="AP60" s="441"/>
      <c r="AQ60" s="441"/>
      <c r="AR60" s="440" t="s">
        <v>556</v>
      </c>
      <c r="AS60" s="440"/>
      <c r="AT60" s="440"/>
      <c r="AU60" s="440"/>
      <c r="AV60" s="440"/>
      <c r="AW60" s="547">
        <f>ФОТ!EO29+'2 ФОТ (пл)'!EO20+'5ФОТ кл рук'!EO16+'5ФОТ кл рук'!EO17+'5ФОТ кл рук'!EO18</f>
        <v>21774342.899599999</v>
      </c>
      <c r="AX60" s="547"/>
      <c r="AY60" s="547"/>
      <c r="AZ60" s="547"/>
      <c r="BA60" s="547"/>
      <c r="BB60" s="547"/>
      <c r="BC60" s="547"/>
      <c r="BD60" s="480">
        <f>2889900+272000+4211800+15844300+427200</f>
        <v>23645200</v>
      </c>
      <c r="BE60" s="480"/>
      <c r="BF60" s="480"/>
      <c r="BG60" s="480"/>
      <c r="BH60" s="480"/>
      <c r="BI60" s="480"/>
      <c r="BJ60" s="480"/>
      <c r="BK60" s="480">
        <f>16137300+4370500+272000+476700+2889900</f>
        <v>24146400</v>
      </c>
      <c r="BL60" s="480"/>
      <c r="BM60" s="480"/>
      <c r="BN60" s="480"/>
      <c r="BO60" s="480"/>
      <c r="BP60" s="480"/>
      <c r="BQ60" s="480"/>
      <c r="BR60" s="443" t="s">
        <v>23</v>
      </c>
      <c r="BS60" s="443"/>
      <c r="BT60" s="443"/>
      <c r="BU60" s="443"/>
      <c r="BV60" s="443"/>
      <c r="BW60" s="443"/>
      <c r="BX60" s="444"/>
      <c r="BY60" t="s">
        <v>746</v>
      </c>
      <c r="BZ60" s="69"/>
      <c r="CA60" s="69"/>
    </row>
    <row r="61" spans="1:80" s="115" customFormat="1" ht="40.5" customHeight="1" x14ac:dyDescent="0.3">
      <c r="A61" s="532" t="s">
        <v>620</v>
      </c>
      <c r="B61" s="700"/>
      <c r="C61" s="700"/>
      <c r="D61" s="700"/>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1"/>
      <c r="AF61" s="486" t="s">
        <v>619</v>
      </c>
      <c r="AG61" s="588"/>
      <c r="AH61" s="588"/>
      <c r="AI61" s="589"/>
      <c r="AJ61" s="506" t="s">
        <v>351</v>
      </c>
      <c r="AK61" s="588"/>
      <c r="AL61" s="588"/>
      <c r="AM61" s="588"/>
      <c r="AN61" s="588"/>
      <c r="AO61" s="588"/>
      <c r="AP61" s="588"/>
      <c r="AQ61" s="589"/>
      <c r="AR61" s="506" t="s">
        <v>556</v>
      </c>
      <c r="AS61" s="588"/>
      <c r="AT61" s="588"/>
      <c r="AU61" s="588"/>
      <c r="AV61" s="589"/>
      <c r="AW61" s="547">
        <f>'5ФОТ кл рук'!EO15</f>
        <v>0</v>
      </c>
      <c r="AX61" s="547"/>
      <c r="AY61" s="547"/>
      <c r="AZ61" s="547"/>
      <c r="BA61" s="547"/>
      <c r="BB61" s="547"/>
      <c r="BC61" s="547"/>
      <c r="BD61" s="516">
        <v>0</v>
      </c>
      <c r="BE61" s="702"/>
      <c r="BF61" s="702"/>
      <c r="BG61" s="702"/>
      <c r="BH61" s="702"/>
      <c r="BI61" s="702"/>
      <c r="BJ61" s="703"/>
      <c r="BK61" s="516">
        <v>0</v>
      </c>
      <c r="BL61" s="702"/>
      <c r="BM61" s="702"/>
      <c r="BN61" s="702"/>
      <c r="BO61" s="702"/>
      <c r="BP61" s="702"/>
      <c r="BQ61" s="703"/>
      <c r="BR61" s="495"/>
      <c r="BS61" s="588"/>
      <c r="BT61" s="588"/>
      <c r="BU61" s="588"/>
      <c r="BV61" s="588"/>
      <c r="BW61" s="588"/>
      <c r="BX61" s="704"/>
    </row>
    <row r="62" spans="1:80" s="171" customFormat="1" ht="40.5" customHeight="1" x14ac:dyDescent="0.3">
      <c r="A62" s="532" t="s">
        <v>718</v>
      </c>
      <c r="B62" s="700"/>
      <c r="C62" s="700"/>
      <c r="D62" s="700"/>
      <c r="E62" s="700"/>
      <c r="F62" s="700"/>
      <c r="G62" s="700"/>
      <c r="H62" s="700"/>
      <c r="I62" s="700"/>
      <c r="J62" s="700"/>
      <c r="K62" s="700"/>
      <c r="L62" s="700"/>
      <c r="M62" s="700"/>
      <c r="N62" s="700"/>
      <c r="O62" s="700"/>
      <c r="P62" s="700"/>
      <c r="Q62" s="700"/>
      <c r="R62" s="700"/>
      <c r="S62" s="700"/>
      <c r="T62" s="700"/>
      <c r="U62" s="700"/>
      <c r="V62" s="700"/>
      <c r="W62" s="700"/>
      <c r="X62" s="700"/>
      <c r="Y62" s="700"/>
      <c r="Z62" s="700"/>
      <c r="AA62" s="700"/>
      <c r="AB62" s="700"/>
      <c r="AC62" s="700"/>
      <c r="AD62" s="700"/>
      <c r="AE62" s="701"/>
      <c r="AF62" s="486" t="s">
        <v>619</v>
      </c>
      <c r="AG62" s="588"/>
      <c r="AH62" s="588"/>
      <c r="AI62" s="589"/>
      <c r="AJ62" s="506" t="s">
        <v>351</v>
      </c>
      <c r="AK62" s="588"/>
      <c r="AL62" s="588"/>
      <c r="AM62" s="588"/>
      <c r="AN62" s="588"/>
      <c r="AO62" s="588"/>
      <c r="AP62" s="588"/>
      <c r="AQ62" s="589"/>
      <c r="AR62" s="506" t="s">
        <v>556</v>
      </c>
      <c r="AS62" s="588"/>
      <c r="AT62" s="588"/>
      <c r="AU62" s="588"/>
      <c r="AV62" s="589"/>
      <c r="AW62" s="480">
        <v>0</v>
      </c>
      <c r="AX62" s="480"/>
      <c r="AY62" s="480"/>
      <c r="AZ62" s="480"/>
      <c r="BA62" s="480"/>
      <c r="BB62" s="480"/>
      <c r="BC62" s="480"/>
      <c r="BD62" s="516">
        <v>0</v>
      </c>
      <c r="BE62" s="702"/>
      <c r="BF62" s="702"/>
      <c r="BG62" s="702"/>
      <c r="BH62" s="702"/>
      <c r="BI62" s="702"/>
      <c r="BJ62" s="703"/>
      <c r="BK62" s="516">
        <v>0</v>
      </c>
      <c r="BL62" s="702"/>
      <c r="BM62" s="702"/>
      <c r="BN62" s="702"/>
      <c r="BO62" s="702"/>
      <c r="BP62" s="702"/>
      <c r="BQ62" s="703"/>
      <c r="BR62" s="495"/>
      <c r="BS62" s="588"/>
      <c r="BT62" s="588"/>
      <c r="BU62" s="588"/>
      <c r="BV62" s="588"/>
      <c r="BW62" s="588"/>
      <c r="BX62" s="704"/>
    </row>
    <row r="63" spans="1:80" ht="27" customHeight="1" x14ac:dyDescent="0.3">
      <c r="A63" s="500" t="s">
        <v>352</v>
      </c>
      <c r="B63" s="500"/>
      <c r="C63" s="500"/>
      <c r="D63" s="500"/>
      <c r="E63" s="500"/>
      <c r="F63" s="500"/>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1"/>
      <c r="AF63" s="450" t="s">
        <v>353</v>
      </c>
      <c r="AG63" s="441"/>
      <c r="AH63" s="441"/>
      <c r="AI63" s="441"/>
      <c r="AJ63" s="441" t="s">
        <v>354</v>
      </c>
      <c r="AK63" s="441"/>
      <c r="AL63" s="441"/>
      <c r="AM63" s="441"/>
      <c r="AN63" s="441"/>
      <c r="AO63" s="441"/>
      <c r="AP63" s="441"/>
      <c r="AQ63" s="441"/>
      <c r="AR63" s="440" t="s">
        <v>557</v>
      </c>
      <c r="AS63" s="440"/>
      <c r="AT63" s="440"/>
      <c r="AU63" s="440"/>
      <c r="AV63" s="440"/>
      <c r="AW63" s="480">
        <f>командировки!CJ12</f>
        <v>0</v>
      </c>
      <c r="AX63" s="480"/>
      <c r="AY63" s="480"/>
      <c r="AZ63" s="480"/>
      <c r="BA63" s="480"/>
      <c r="BB63" s="480"/>
      <c r="BC63" s="480"/>
      <c r="BD63" s="480"/>
      <c r="BE63" s="480"/>
      <c r="BF63" s="480"/>
      <c r="BG63" s="480"/>
      <c r="BH63" s="480"/>
      <c r="BI63" s="480"/>
      <c r="BJ63" s="480"/>
      <c r="BK63" s="480"/>
      <c r="BL63" s="480"/>
      <c r="BM63" s="480"/>
      <c r="BN63" s="480"/>
      <c r="BO63" s="480"/>
      <c r="BP63" s="480"/>
      <c r="BQ63" s="480"/>
      <c r="BR63" s="443" t="s">
        <v>23</v>
      </c>
      <c r="BS63" s="443"/>
      <c r="BT63" s="443"/>
      <c r="BU63" s="443"/>
      <c r="BV63" s="443"/>
      <c r="BW63" s="443"/>
      <c r="BX63" s="444"/>
    </row>
    <row r="64" spans="1:80" ht="33.75" customHeight="1" x14ac:dyDescent="0.3">
      <c r="A64" s="447" t="s">
        <v>355</v>
      </c>
      <c r="B64" s="448"/>
      <c r="C64" s="448"/>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9"/>
      <c r="AF64" s="450" t="s">
        <v>356</v>
      </c>
      <c r="AG64" s="441"/>
      <c r="AH64" s="441"/>
      <c r="AI64" s="441"/>
      <c r="AJ64" s="441" t="s">
        <v>357</v>
      </c>
      <c r="AK64" s="441"/>
      <c r="AL64" s="441"/>
      <c r="AM64" s="441"/>
      <c r="AN64" s="441"/>
      <c r="AO64" s="441"/>
      <c r="AP64" s="441"/>
      <c r="AQ64" s="441"/>
      <c r="AR64" s="440" t="s">
        <v>558</v>
      </c>
      <c r="AS64" s="440"/>
      <c r="AT64" s="440"/>
      <c r="AU64" s="440"/>
      <c r="AV64" s="440"/>
      <c r="AW64" s="480"/>
      <c r="AX64" s="480"/>
      <c r="AY64" s="480"/>
      <c r="AZ64" s="480"/>
      <c r="BA64" s="480"/>
      <c r="BB64" s="480"/>
      <c r="BC64" s="480"/>
      <c r="BD64" s="480">
        <v>0</v>
      </c>
      <c r="BE64" s="480"/>
      <c r="BF64" s="480"/>
      <c r="BG64" s="480"/>
      <c r="BH64" s="480"/>
      <c r="BI64" s="480"/>
      <c r="BJ64" s="480"/>
      <c r="BK64" s="480"/>
      <c r="BL64" s="480"/>
      <c r="BM64" s="480"/>
      <c r="BN64" s="480"/>
      <c r="BO64" s="480"/>
      <c r="BP64" s="480"/>
      <c r="BQ64" s="480"/>
      <c r="BR64" s="443" t="s">
        <v>23</v>
      </c>
      <c r="BS64" s="443"/>
      <c r="BT64" s="443"/>
      <c r="BU64" s="443"/>
      <c r="BV64" s="443"/>
      <c r="BW64" s="443"/>
      <c r="BX64" s="444"/>
    </row>
    <row r="65" spans="1:76" ht="35.25" customHeight="1" x14ac:dyDescent="0.3">
      <c r="A65" s="710" t="s">
        <v>720</v>
      </c>
      <c r="B65" s="453"/>
      <c r="C65" s="453"/>
      <c r="D65" s="453"/>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4"/>
      <c r="AF65" s="450" t="s">
        <v>358</v>
      </c>
      <c r="AG65" s="441"/>
      <c r="AH65" s="441"/>
      <c r="AI65" s="441"/>
      <c r="AJ65" s="441" t="s">
        <v>359</v>
      </c>
      <c r="AK65" s="441"/>
      <c r="AL65" s="441"/>
      <c r="AM65" s="441"/>
      <c r="AN65" s="441"/>
      <c r="AO65" s="441"/>
      <c r="AP65" s="441"/>
      <c r="AQ65" s="441"/>
      <c r="AR65" s="440" t="s">
        <v>558</v>
      </c>
      <c r="AS65" s="440"/>
      <c r="AT65" s="440"/>
      <c r="AU65" s="440"/>
      <c r="AV65" s="440"/>
      <c r="AW65" s="480">
        <f>AW66+AW67</f>
        <v>6575765.9556791987</v>
      </c>
      <c r="AX65" s="480"/>
      <c r="AY65" s="480"/>
      <c r="AZ65" s="480"/>
      <c r="BA65" s="480"/>
      <c r="BB65" s="480"/>
      <c r="BC65" s="480"/>
      <c r="BD65" s="480">
        <f>BD66+BD67+BD68</f>
        <v>7140700</v>
      </c>
      <c r="BE65" s="480"/>
      <c r="BF65" s="480"/>
      <c r="BG65" s="480"/>
      <c r="BH65" s="480"/>
      <c r="BI65" s="480"/>
      <c r="BJ65" s="480"/>
      <c r="BK65" s="480">
        <f>BK66+BK67+BK68</f>
        <v>7292100</v>
      </c>
      <c r="BL65" s="480"/>
      <c r="BM65" s="480"/>
      <c r="BN65" s="480"/>
      <c r="BO65" s="480"/>
      <c r="BP65" s="480"/>
      <c r="BQ65" s="480"/>
      <c r="BR65" s="443" t="s">
        <v>23</v>
      </c>
      <c r="BS65" s="443"/>
      <c r="BT65" s="443"/>
      <c r="BU65" s="443"/>
      <c r="BV65" s="443"/>
      <c r="BW65" s="443"/>
      <c r="BX65" s="444"/>
    </row>
    <row r="66" spans="1:76" ht="30" customHeight="1" x14ac:dyDescent="0.3">
      <c r="A66" s="708" t="s">
        <v>360</v>
      </c>
      <c r="B66" s="512"/>
      <c r="C66" s="512"/>
      <c r="D66" s="512"/>
      <c r="E66" s="512"/>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c r="AE66" s="709"/>
      <c r="AF66" s="450" t="s">
        <v>361</v>
      </c>
      <c r="AG66" s="441"/>
      <c r="AH66" s="441"/>
      <c r="AI66" s="441"/>
      <c r="AJ66" s="441" t="s">
        <v>359</v>
      </c>
      <c r="AK66" s="441"/>
      <c r="AL66" s="441"/>
      <c r="AM66" s="441"/>
      <c r="AN66" s="441"/>
      <c r="AO66" s="441"/>
      <c r="AP66" s="441"/>
      <c r="AQ66" s="441"/>
      <c r="AR66" s="440" t="s">
        <v>558</v>
      </c>
      <c r="AS66" s="440"/>
      <c r="AT66" s="440"/>
      <c r="AU66" s="440"/>
      <c r="AV66" s="440"/>
      <c r="AW66" s="480">
        <f>'2взносы (пл)'!CN24+взносы!CN24+'5взносы кл рук'!AD29+'5взносы кл рук'!AD27+'5взносы кл рук'!AD30</f>
        <v>6575765.9556791987</v>
      </c>
      <c r="AX66" s="480"/>
      <c r="AY66" s="480"/>
      <c r="AZ66" s="480"/>
      <c r="BA66" s="480"/>
      <c r="BB66" s="480"/>
      <c r="BC66" s="480"/>
      <c r="BD66" s="480">
        <f>872700+82100+1272000+4784900+129000</f>
        <v>7140700</v>
      </c>
      <c r="BE66" s="480"/>
      <c r="BF66" s="480"/>
      <c r="BG66" s="480"/>
      <c r="BH66" s="480"/>
      <c r="BI66" s="480"/>
      <c r="BJ66" s="480"/>
      <c r="BK66" s="480">
        <f>4873400+1319900+82100+144000+872700</f>
        <v>7292100</v>
      </c>
      <c r="BL66" s="480"/>
      <c r="BM66" s="480"/>
      <c r="BN66" s="480"/>
      <c r="BO66" s="480"/>
      <c r="BP66" s="480"/>
      <c r="BQ66" s="480"/>
      <c r="BR66" s="443" t="s">
        <v>23</v>
      </c>
      <c r="BS66" s="443"/>
      <c r="BT66" s="443"/>
      <c r="BU66" s="443"/>
      <c r="BV66" s="443"/>
      <c r="BW66" s="443"/>
      <c r="BX66" s="444"/>
    </row>
    <row r="67" spans="1:76" s="115" customFormat="1" ht="39.75" customHeight="1" x14ac:dyDescent="0.3">
      <c r="A67" s="705" t="s">
        <v>621</v>
      </c>
      <c r="B67" s="706"/>
      <c r="C67" s="706"/>
      <c r="D67" s="706"/>
      <c r="E67" s="706"/>
      <c r="F67" s="706"/>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7"/>
      <c r="AF67" s="486" t="s">
        <v>361</v>
      </c>
      <c r="AG67" s="588"/>
      <c r="AH67" s="588"/>
      <c r="AI67" s="589"/>
      <c r="AJ67" s="506" t="s">
        <v>359</v>
      </c>
      <c r="AK67" s="588"/>
      <c r="AL67" s="588"/>
      <c r="AM67" s="588"/>
      <c r="AN67" s="588"/>
      <c r="AO67" s="588"/>
      <c r="AP67" s="588"/>
      <c r="AQ67" s="589"/>
      <c r="AR67" s="506" t="s">
        <v>558</v>
      </c>
      <c r="AS67" s="588"/>
      <c r="AT67" s="588"/>
      <c r="AU67" s="588"/>
      <c r="AV67" s="589"/>
      <c r="AW67" s="480">
        <f>'5взносы кл рук'!AD28</f>
        <v>0</v>
      </c>
      <c r="AX67" s="480"/>
      <c r="AY67" s="480"/>
      <c r="AZ67" s="480"/>
      <c r="BA67" s="480"/>
      <c r="BB67" s="480"/>
      <c r="BC67" s="480"/>
      <c r="BD67" s="480">
        <v>0</v>
      </c>
      <c r="BE67" s="480"/>
      <c r="BF67" s="480"/>
      <c r="BG67" s="480"/>
      <c r="BH67" s="480"/>
      <c r="BI67" s="480"/>
      <c r="BJ67" s="480"/>
      <c r="BK67" s="480">
        <v>0</v>
      </c>
      <c r="BL67" s="480"/>
      <c r="BM67" s="480"/>
      <c r="BN67" s="480"/>
      <c r="BO67" s="480"/>
      <c r="BP67" s="480"/>
      <c r="BQ67" s="480"/>
      <c r="BR67" s="495"/>
      <c r="BS67" s="588"/>
      <c r="BT67" s="588"/>
      <c r="BU67" s="588"/>
      <c r="BV67" s="588"/>
      <c r="BW67" s="588"/>
      <c r="BX67" s="704"/>
    </row>
    <row r="68" spans="1:76" s="171" customFormat="1" ht="39.75" customHeight="1" x14ac:dyDescent="0.3">
      <c r="A68" s="705" t="s">
        <v>719</v>
      </c>
      <c r="B68" s="706"/>
      <c r="C68" s="706"/>
      <c r="D68" s="706"/>
      <c r="E68" s="706"/>
      <c r="F68" s="706"/>
      <c r="G68" s="706"/>
      <c r="H68" s="706"/>
      <c r="I68" s="706"/>
      <c r="J68" s="706"/>
      <c r="K68" s="706"/>
      <c r="L68" s="706"/>
      <c r="M68" s="706"/>
      <c r="N68" s="706"/>
      <c r="O68" s="706"/>
      <c r="P68" s="706"/>
      <c r="Q68" s="706"/>
      <c r="R68" s="706"/>
      <c r="S68" s="706"/>
      <c r="T68" s="706"/>
      <c r="U68" s="706"/>
      <c r="V68" s="706"/>
      <c r="W68" s="706"/>
      <c r="X68" s="706"/>
      <c r="Y68" s="706"/>
      <c r="Z68" s="706"/>
      <c r="AA68" s="706"/>
      <c r="AB68" s="706"/>
      <c r="AC68" s="706"/>
      <c r="AD68" s="706"/>
      <c r="AE68" s="707"/>
      <c r="AF68" s="486" t="s">
        <v>361</v>
      </c>
      <c r="AG68" s="588"/>
      <c r="AH68" s="588"/>
      <c r="AI68" s="589"/>
      <c r="AJ68" s="506" t="s">
        <v>359</v>
      </c>
      <c r="AK68" s="588"/>
      <c r="AL68" s="588"/>
      <c r="AM68" s="588"/>
      <c r="AN68" s="588"/>
      <c r="AO68" s="588"/>
      <c r="AP68" s="588"/>
      <c r="AQ68" s="589"/>
      <c r="AR68" s="506" t="s">
        <v>558</v>
      </c>
      <c r="AS68" s="588"/>
      <c r="AT68" s="588"/>
      <c r="AU68" s="588"/>
      <c r="AV68" s="589"/>
      <c r="AW68" s="480">
        <v>0</v>
      </c>
      <c r="AX68" s="480"/>
      <c r="AY68" s="480"/>
      <c r="AZ68" s="480"/>
      <c r="BA68" s="480"/>
      <c r="BB68" s="480"/>
      <c r="BC68" s="480"/>
      <c r="BD68" s="480">
        <v>0</v>
      </c>
      <c r="BE68" s="480"/>
      <c r="BF68" s="480"/>
      <c r="BG68" s="480"/>
      <c r="BH68" s="480"/>
      <c r="BI68" s="480"/>
      <c r="BJ68" s="480"/>
      <c r="BK68" s="480">
        <v>0</v>
      </c>
      <c r="BL68" s="480"/>
      <c r="BM68" s="480"/>
      <c r="BN68" s="480"/>
      <c r="BO68" s="480"/>
      <c r="BP68" s="480"/>
      <c r="BQ68" s="480"/>
      <c r="BR68" s="495"/>
      <c r="BS68" s="588"/>
      <c r="BT68" s="588"/>
      <c r="BU68" s="588"/>
      <c r="BV68" s="588"/>
      <c r="BW68" s="588"/>
      <c r="BX68" s="704"/>
    </row>
    <row r="69" spans="1:76" ht="18.75" x14ac:dyDescent="0.3">
      <c r="A69" s="536" t="s">
        <v>362</v>
      </c>
      <c r="B69" s="482"/>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3"/>
      <c r="AF69" s="450" t="s">
        <v>363</v>
      </c>
      <c r="AG69" s="441"/>
      <c r="AH69" s="441"/>
      <c r="AI69" s="441"/>
      <c r="AJ69" s="441" t="s">
        <v>359</v>
      </c>
      <c r="AK69" s="441"/>
      <c r="AL69" s="441"/>
      <c r="AM69" s="441"/>
      <c r="AN69" s="441"/>
      <c r="AO69" s="441"/>
      <c r="AP69" s="441"/>
      <c r="AQ69" s="441"/>
      <c r="AR69" s="440"/>
      <c r="AS69" s="440"/>
      <c r="AT69" s="440"/>
      <c r="AU69" s="440"/>
      <c r="AV69" s="440"/>
      <c r="AW69" s="480"/>
      <c r="AX69" s="480"/>
      <c r="AY69" s="480"/>
      <c r="AZ69" s="480"/>
      <c r="BA69" s="480"/>
      <c r="BB69" s="480"/>
      <c r="BC69" s="480"/>
      <c r="BD69" s="480"/>
      <c r="BE69" s="480"/>
      <c r="BF69" s="480"/>
      <c r="BG69" s="480"/>
      <c r="BH69" s="480"/>
      <c r="BI69" s="480"/>
      <c r="BJ69" s="480"/>
      <c r="BK69" s="480"/>
      <c r="BL69" s="480"/>
      <c r="BM69" s="480"/>
      <c r="BN69" s="480"/>
      <c r="BO69" s="480"/>
      <c r="BP69" s="480"/>
      <c r="BQ69" s="480"/>
      <c r="BR69" s="443" t="s">
        <v>23</v>
      </c>
      <c r="BS69" s="443"/>
      <c r="BT69" s="443"/>
      <c r="BU69" s="443"/>
      <c r="BV69" s="443"/>
      <c r="BW69" s="443"/>
      <c r="BX69" s="444"/>
    </row>
    <row r="70" spans="1:76" ht="30" customHeight="1" x14ac:dyDescent="0.3">
      <c r="A70" s="447" t="s">
        <v>364</v>
      </c>
      <c r="B70" s="448"/>
      <c r="C70" s="448"/>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9"/>
      <c r="AF70" s="450" t="s">
        <v>365</v>
      </c>
      <c r="AG70" s="441"/>
      <c r="AH70" s="441"/>
      <c r="AI70" s="441"/>
      <c r="AJ70" s="441" t="s">
        <v>366</v>
      </c>
      <c r="AK70" s="441"/>
      <c r="AL70" s="441"/>
      <c r="AM70" s="441"/>
      <c r="AN70" s="441"/>
      <c r="AO70" s="441"/>
      <c r="AP70" s="441"/>
      <c r="AQ70" s="441"/>
      <c r="AR70" s="440"/>
      <c r="AS70" s="440"/>
      <c r="AT70" s="440"/>
      <c r="AU70" s="440"/>
      <c r="AV70" s="440"/>
      <c r="AW70" s="480"/>
      <c r="AX70" s="480"/>
      <c r="AY70" s="480"/>
      <c r="AZ70" s="480"/>
      <c r="BA70" s="480"/>
      <c r="BB70" s="480"/>
      <c r="BC70" s="480"/>
      <c r="BD70" s="480"/>
      <c r="BE70" s="480"/>
      <c r="BF70" s="480"/>
      <c r="BG70" s="480"/>
      <c r="BH70" s="480"/>
      <c r="BI70" s="480"/>
      <c r="BJ70" s="480"/>
      <c r="BK70" s="480"/>
      <c r="BL70" s="480"/>
      <c r="BM70" s="480"/>
      <c r="BN70" s="480"/>
      <c r="BO70" s="480"/>
      <c r="BP70" s="480"/>
      <c r="BQ70" s="480"/>
      <c r="BR70" s="443" t="s">
        <v>23</v>
      </c>
      <c r="BS70" s="443"/>
      <c r="BT70" s="443"/>
      <c r="BU70" s="443"/>
      <c r="BV70" s="443"/>
      <c r="BW70" s="443"/>
      <c r="BX70" s="444"/>
    </row>
    <row r="71" spans="1:76" ht="39" customHeight="1" x14ac:dyDescent="0.3">
      <c r="A71" s="540" t="s">
        <v>573</v>
      </c>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c r="AD71" s="541"/>
      <c r="AE71" s="542"/>
      <c r="AF71" s="522" t="s">
        <v>368</v>
      </c>
      <c r="AG71" s="523"/>
      <c r="AH71" s="523"/>
      <c r="AI71" s="523"/>
      <c r="AJ71" s="523" t="s">
        <v>574</v>
      </c>
      <c r="AK71" s="523"/>
      <c r="AL71" s="523"/>
      <c r="AM71" s="523"/>
      <c r="AN71" s="523"/>
      <c r="AO71" s="523"/>
      <c r="AP71" s="523"/>
      <c r="AQ71" s="523"/>
      <c r="AR71" s="440"/>
      <c r="AS71" s="440"/>
      <c r="AT71" s="440"/>
      <c r="AU71" s="440"/>
      <c r="AV71" s="440"/>
      <c r="AW71" s="480"/>
      <c r="AX71" s="480"/>
      <c r="AY71" s="480"/>
      <c r="AZ71" s="480"/>
      <c r="BA71" s="480"/>
      <c r="BB71" s="480"/>
      <c r="BC71" s="480"/>
      <c r="BD71" s="480"/>
      <c r="BE71" s="480"/>
      <c r="BF71" s="480"/>
      <c r="BG71" s="480"/>
      <c r="BH71" s="480"/>
      <c r="BI71" s="480"/>
      <c r="BJ71" s="480"/>
      <c r="BK71" s="480"/>
      <c r="BL71" s="480"/>
      <c r="BM71" s="480"/>
      <c r="BN71" s="480"/>
      <c r="BO71" s="480"/>
      <c r="BP71" s="480"/>
      <c r="BQ71" s="480"/>
      <c r="BR71" s="443" t="s">
        <v>23</v>
      </c>
      <c r="BS71" s="443"/>
      <c r="BT71" s="443"/>
      <c r="BU71" s="443"/>
      <c r="BV71" s="443"/>
      <c r="BW71" s="443"/>
      <c r="BX71" s="444"/>
    </row>
    <row r="72" spans="1:76" ht="42" customHeight="1" x14ac:dyDescent="0.3">
      <c r="A72" s="540" t="s">
        <v>367</v>
      </c>
      <c r="B72" s="541"/>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2"/>
      <c r="AF72" s="522" t="s">
        <v>371</v>
      </c>
      <c r="AG72" s="523"/>
      <c r="AH72" s="523"/>
      <c r="AI72" s="523"/>
      <c r="AJ72" s="523" t="s">
        <v>369</v>
      </c>
      <c r="AK72" s="523"/>
      <c r="AL72" s="523"/>
      <c r="AM72" s="523"/>
      <c r="AN72" s="523"/>
      <c r="AO72" s="523"/>
      <c r="AP72" s="523"/>
      <c r="AQ72" s="523"/>
      <c r="AR72" s="440"/>
      <c r="AS72" s="440"/>
      <c r="AT72" s="440"/>
      <c r="AU72" s="440"/>
      <c r="AV72" s="440"/>
      <c r="AW72" s="480"/>
      <c r="AX72" s="480"/>
      <c r="AY72" s="480"/>
      <c r="AZ72" s="480"/>
      <c r="BA72" s="480"/>
      <c r="BB72" s="480"/>
      <c r="BC72" s="480"/>
      <c r="BD72" s="480"/>
      <c r="BE72" s="480"/>
      <c r="BF72" s="480"/>
      <c r="BG72" s="480"/>
      <c r="BH72" s="480"/>
      <c r="BI72" s="480"/>
      <c r="BJ72" s="480"/>
      <c r="BK72" s="480"/>
      <c r="BL72" s="480"/>
      <c r="BM72" s="480"/>
      <c r="BN72" s="480"/>
      <c r="BO72" s="480"/>
      <c r="BP72" s="480"/>
      <c r="BQ72" s="480"/>
      <c r="BR72" s="443" t="s">
        <v>23</v>
      </c>
      <c r="BS72" s="443"/>
      <c r="BT72" s="443"/>
      <c r="BU72" s="443"/>
      <c r="BV72" s="443"/>
      <c r="BW72" s="443"/>
      <c r="BX72" s="444"/>
    </row>
    <row r="73" spans="1:76" s="89" customFormat="1" ht="36.75" customHeight="1" x14ac:dyDescent="0.3">
      <c r="A73" s="540" t="s">
        <v>370</v>
      </c>
      <c r="B73" s="541"/>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2"/>
      <c r="AF73" s="522" t="s">
        <v>575</v>
      </c>
      <c r="AG73" s="523"/>
      <c r="AH73" s="523"/>
      <c r="AI73" s="523"/>
      <c r="AJ73" s="523" t="s">
        <v>372</v>
      </c>
      <c r="AK73" s="523"/>
      <c r="AL73" s="523"/>
      <c r="AM73" s="523"/>
      <c r="AN73" s="523"/>
      <c r="AO73" s="523"/>
      <c r="AP73" s="523"/>
      <c r="AQ73" s="523"/>
      <c r="AR73" s="440"/>
      <c r="AS73" s="440"/>
      <c r="AT73" s="440"/>
      <c r="AU73" s="440"/>
      <c r="AV73" s="440"/>
      <c r="AW73" s="480"/>
      <c r="AX73" s="480"/>
      <c r="AY73" s="480"/>
      <c r="AZ73" s="480"/>
      <c r="BA73" s="480"/>
      <c r="BB73" s="480"/>
      <c r="BC73" s="480"/>
      <c r="BD73" s="480"/>
      <c r="BE73" s="480"/>
      <c r="BF73" s="480"/>
      <c r="BG73" s="480"/>
      <c r="BH73" s="480"/>
      <c r="BI73" s="480"/>
      <c r="BJ73" s="480"/>
      <c r="BK73" s="480"/>
      <c r="BL73" s="480"/>
      <c r="BM73" s="480"/>
      <c r="BN73" s="480"/>
      <c r="BO73" s="480"/>
      <c r="BP73" s="480"/>
      <c r="BQ73" s="480"/>
      <c r="BR73" s="443" t="s">
        <v>23</v>
      </c>
      <c r="BS73" s="443"/>
      <c r="BT73" s="443"/>
      <c r="BU73" s="443"/>
      <c r="BV73" s="443"/>
      <c r="BW73" s="443"/>
      <c r="BX73" s="444"/>
    </row>
    <row r="74" spans="1:76" s="89" customFormat="1" ht="37.5" customHeight="1" x14ac:dyDescent="0.3">
      <c r="A74" s="686" t="s">
        <v>373</v>
      </c>
      <c r="B74" s="687"/>
      <c r="C74" s="687"/>
      <c r="D74" s="687"/>
      <c r="E74" s="687"/>
      <c r="F74" s="687"/>
      <c r="G74" s="687"/>
      <c r="H74" s="687"/>
      <c r="I74" s="687"/>
      <c r="J74" s="687"/>
      <c r="K74" s="687"/>
      <c r="L74" s="687"/>
      <c r="M74" s="687"/>
      <c r="N74" s="687"/>
      <c r="O74" s="687"/>
      <c r="P74" s="687"/>
      <c r="Q74" s="687"/>
      <c r="R74" s="687"/>
      <c r="S74" s="687"/>
      <c r="T74" s="687"/>
      <c r="U74" s="687"/>
      <c r="V74" s="687"/>
      <c r="W74" s="687"/>
      <c r="X74" s="687"/>
      <c r="Y74" s="687"/>
      <c r="Z74" s="687"/>
      <c r="AA74" s="687"/>
      <c r="AB74" s="687"/>
      <c r="AC74" s="687"/>
      <c r="AD74" s="687"/>
      <c r="AE74" s="688"/>
      <c r="AF74" s="522" t="s">
        <v>576</v>
      </c>
      <c r="AG74" s="523"/>
      <c r="AH74" s="523"/>
      <c r="AI74" s="523"/>
      <c r="AJ74" s="523" t="s">
        <v>372</v>
      </c>
      <c r="AK74" s="523"/>
      <c r="AL74" s="523"/>
      <c r="AM74" s="523"/>
      <c r="AN74" s="523"/>
      <c r="AO74" s="523"/>
      <c r="AP74" s="523"/>
      <c r="AQ74" s="523"/>
      <c r="AR74" s="440"/>
      <c r="AS74" s="440"/>
      <c r="AT74" s="440"/>
      <c r="AU74" s="440"/>
      <c r="AV74" s="440"/>
      <c r="AW74" s="480"/>
      <c r="AX74" s="480"/>
      <c r="AY74" s="480"/>
      <c r="AZ74" s="480"/>
      <c r="BA74" s="480"/>
      <c r="BB74" s="480"/>
      <c r="BC74" s="480"/>
      <c r="BD74" s="480"/>
      <c r="BE74" s="480"/>
      <c r="BF74" s="480"/>
      <c r="BG74" s="480"/>
      <c r="BH74" s="480"/>
      <c r="BI74" s="480"/>
      <c r="BJ74" s="480"/>
      <c r="BK74" s="480"/>
      <c r="BL74" s="480"/>
      <c r="BM74" s="480"/>
      <c r="BN74" s="480"/>
      <c r="BO74" s="480"/>
      <c r="BP74" s="480"/>
      <c r="BQ74" s="480"/>
      <c r="BR74" s="443" t="s">
        <v>23</v>
      </c>
      <c r="BS74" s="443"/>
      <c r="BT74" s="443"/>
      <c r="BU74" s="443"/>
      <c r="BV74" s="443"/>
      <c r="BW74" s="443"/>
      <c r="BX74" s="444"/>
    </row>
    <row r="75" spans="1:76" ht="30.75" customHeight="1" x14ac:dyDescent="0.3">
      <c r="A75" s="536" t="s">
        <v>373</v>
      </c>
      <c r="B75" s="482"/>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3"/>
      <c r="AF75" s="484" t="s">
        <v>576</v>
      </c>
      <c r="AG75" s="441"/>
      <c r="AH75" s="441"/>
      <c r="AI75" s="441"/>
      <c r="AJ75" s="441" t="s">
        <v>372</v>
      </c>
      <c r="AK75" s="441"/>
      <c r="AL75" s="441"/>
      <c r="AM75" s="441"/>
      <c r="AN75" s="441"/>
      <c r="AO75" s="441"/>
      <c r="AP75" s="441"/>
      <c r="AQ75" s="441"/>
      <c r="AR75" s="440"/>
      <c r="AS75" s="440"/>
      <c r="AT75" s="440"/>
      <c r="AU75" s="440"/>
      <c r="AV75" s="440"/>
      <c r="AW75" s="480"/>
      <c r="AX75" s="480"/>
      <c r="AY75" s="480"/>
      <c r="AZ75" s="480"/>
      <c r="BA75" s="480"/>
      <c r="BB75" s="480"/>
      <c r="BC75" s="480"/>
      <c r="BD75" s="480"/>
      <c r="BE75" s="480"/>
      <c r="BF75" s="480"/>
      <c r="BG75" s="480"/>
      <c r="BH75" s="480"/>
      <c r="BI75" s="480"/>
      <c r="BJ75" s="480"/>
      <c r="BK75" s="480"/>
      <c r="BL75" s="480"/>
      <c r="BM75" s="480"/>
      <c r="BN75" s="480"/>
      <c r="BO75" s="480"/>
      <c r="BP75" s="480"/>
      <c r="BQ75" s="480"/>
      <c r="BR75" s="443" t="s">
        <v>23</v>
      </c>
      <c r="BS75" s="443"/>
      <c r="BT75" s="443"/>
      <c r="BU75" s="443"/>
      <c r="BV75" s="443"/>
      <c r="BW75" s="443"/>
      <c r="BX75" s="444"/>
    </row>
    <row r="76" spans="1:76" ht="36.75" customHeight="1" x14ac:dyDescent="0.3">
      <c r="A76" s="536" t="s">
        <v>374</v>
      </c>
      <c r="B76" s="482"/>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3"/>
      <c r="AF76" s="484" t="s">
        <v>577</v>
      </c>
      <c r="AG76" s="441"/>
      <c r="AH76" s="441"/>
      <c r="AI76" s="441"/>
      <c r="AJ76" s="441" t="s">
        <v>372</v>
      </c>
      <c r="AK76" s="441"/>
      <c r="AL76" s="441"/>
      <c r="AM76" s="441"/>
      <c r="AN76" s="441"/>
      <c r="AO76" s="441"/>
      <c r="AP76" s="441"/>
      <c r="AQ76" s="441"/>
      <c r="AR76" s="440"/>
      <c r="AS76" s="440"/>
      <c r="AT76" s="440"/>
      <c r="AU76" s="440"/>
      <c r="AV76" s="440"/>
      <c r="AW76" s="480"/>
      <c r="AX76" s="480"/>
      <c r="AY76" s="480"/>
      <c r="AZ76" s="480"/>
      <c r="BA76" s="480"/>
      <c r="BB76" s="480"/>
      <c r="BC76" s="480"/>
      <c r="BD76" s="480"/>
      <c r="BE76" s="480"/>
      <c r="BF76" s="480"/>
      <c r="BG76" s="480"/>
      <c r="BH76" s="480"/>
      <c r="BI76" s="480"/>
      <c r="BJ76" s="480"/>
      <c r="BK76" s="480"/>
      <c r="BL76" s="480"/>
      <c r="BM76" s="480"/>
      <c r="BN76" s="480"/>
      <c r="BO76" s="480"/>
      <c r="BP76" s="480"/>
      <c r="BQ76" s="480"/>
      <c r="BR76" s="443" t="s">
        <v>23</v>
      </c>
      <c r="BS76" s="443"/>
      <c r="BT76" s="443"/>
      <c r="BU76" s="443"/>
      <c r="BV76" s="443"/>
      <c r="BW76" s="443"/>
      <c r="BX76" s="444"/>
    </row>
    <row r="77" spans="1:76" ht="18.75" x14ac:dyDescent="0.3">
      <c r="A77" s="537" t="s">
        <v>375</v>
      </c>
      <c r="B77" s="538"/>
      <c r="C77" s="538"/>
      <c r="D77" s="538"/>
      <c r="E77" s="538"/>
      <c r="F77" s="538"/>
      <c r="G77" s="538"/>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9"/>
      <c r="AF77" s="450" t="s">
        <v>376</v>
      </c>
      <c r="AG77" s="441"/>
      <c r="AH77" s="441"/>
      <c r="AI77" s="441"/>
      <c r="AJ77" s="441" t="s">
        <v>377</v>
      </c>
      <c r="AK77" s="441"/>
      <c r="AL77" s="441"/>
      <c r="AM77" s="441"/>
      <c r="AN77" s="441"/>
      <c r="AO77" s="441"/>
      <c r="AP77" s="441"/>
      <c r="AQ77" s="441"/>
      <c r="AR77" s="440"/>
      <c r="AS77" s="440"/>
      <c r="AT77" s="440"/>
      <c r="AU77" s="440"/>
      <c r="AV77" s="440"/>
      <c r="AW77" s="480">
        <f>AW79</f>
        <v>0</v>
      </c>
      <c r="AX77" s="480"/>
      <c r="AY77" s="480"/>
      <c r="AZ77" s="480"/>
      <c r="BA77" s="480"/>
      <c r="BB77" s="480"/>
      <c r="BC77" s="480"/>
      <c r="BD77" s="480"/>
      <c r="BE77" s="480"/>
      <c r="BF77" s="480"/>
      <c r="BG77" s="480"/>
      <c r="BH77" s="480"/>
      <c r="BI77" s="480"/>
      <c r="BJ77" s="480"/>
      <c r="BK77" s="480"/>
      <c r="BL77" s="480"/>
      <c r="BM77" s="480"/>
      <c r="BN77" s="480"/>
      <c r="BO77" s="480"/>
      <c r="BP77" s="480"/>
      <c r="BQ77" s="480"/>
      <c r="BR77" s="443" t="s">
        <v>23</v>
      </c>
      <c r="BS77" s="443"/>
      <c r="BT77" s="443"/>
      <c r="BU77" s="443"/>
      <c r="BV77" s="443"/>
      <c r="BW77" s="443"/>
      <c r="BX77" s="444"/>
    </row>
    <row r="78" spans="1:76" ht="36" customHeight="1" x14ac:dyDescent="0.3">
      <c r="A78" s="513" t="s">
        <v>378</v>
      </c>
      <c r="B78" s="514"/>
      <c r="C78" s="514"/>
      <c r="D78" s="514"/>
      <c r="E78" s="514"/>
      <c r="F78" s="514"/>
      <c r="G78" s="514"/>
      <c r="H78" s="514"/>
      <c r="I78" s="514"/>
      <c r="J78" s="514"/>
      <c r="K78" s="514"/>
      <c r="L78" s="514"/>
      <c r="M78" s="514"/>
      <c r="N78" s="514"/>
      <c r="O78" s="514"/>
      <c r="P78" s="514"/>
      <c r="Q78" s="514"/>
      <c r="R78" s="514"/>
      <c r="S78" s="514"/>
      <c r="T78" s="514"/>
      <c r="U78" s="514"/>
      <c r="V78" s="514"/>
      <c r="W78" s="514"/>
      <c r="X78" s="514"/>
      <c r="Y78" s="514"/>
      <c r="Z78" s="514"/>
      <c r="AA78" s="514"/>
      <c r="AB78" s="514"/>
      <c r="AC78" s="514"/>
      <c r="AD78" s="514"/>
      <c r="AE78" s="515"/>
      <c r="AF78" s="450" t="s">
        <v>379</v>
      </c>
      <c r="AG78" s="441"/>
      <c r="AH78" s="441"/>
      <c r="AI78" s="441"/>
      <c r="AJ78" s="441" t="s">
        <v>380</v>
      </c>
      <c r="AK78" s="441"/>
      <c r="AL78" s="441"/>
      <c r="AM78" s="441"/>
      <c r="AN78" s="441"/>
      <c r="AO78" s="441"/>
      <c r="AP78" s="441"/>
      <c r="AQ78" s="441"/>
      <c r="AR78" s="440"/>
      <c r="AS78" s="440"/>
      <c r="AT78" s="440"/>
      <c r="AU78" s="440"/>
      <c r="AV78" s="440"/>
      <c r="AW78" s="480"/>
      <c r="AX78" s="480"/>
      <c r="AY78" s="480"/>
      <c r="AZ78" s="480"/>
      <c r="BA78" s="480"/>
      <c r="BB78" s="480"/>
      <c r="BC78" s="480"/>
      <c r="BD78" s="480"/>
      <c r="BE78" s="480"/>
      <c r="BF78" s="480"/>
      <c r="BG78" s="480"/>
      <c r="BH78" s="480"/>
      <c r="BI78" s="480"/>
      <c r="BJ78" s="480"/>
      <c r="BK78" s="480"/>
      <c r="BL78" s="480"/>
      <c r="BM78" s="480"/>
      <c r="BN78" s="480"/>
      <c r="BO78" s="480"/>
      <c r="BP78" s="480"/>
      <c r="BQ78" s="480"/>
      <c r="BR78" s="443" t="s">
        <v>23</v>
      </c>
      <c r="BS78" s="443"/>
      <c r="BT78" s="443"/>
      <c r="BU78" s="443"/>
      <c r="BV78" s="443"/>
      <c r="BW78" s="443"/>
      <c r="BX78" s="444"/>
    </row>
    <row r="79" spans="1:76" ht="48" customHeight="1" x14ac:dyDescent="0.3">
      <c r="A79" s="536" t="s">
        <v>381</v>
      </c>
      <c r="B79" s="482"/>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3"/>
      <c r="AF79" s="450" t="s">
        <v>382</v>
      </c>
      <c r="AG79" s="441"/>
      <c r="AH79" s="441"/>
      <c r="AI79" s="441"/>
      <c r="AJ79" s="441" t="s">
        <v>383</v>
      </c>
      <c r="AK79" s="441"/>
      <c r="AL79" s="441"/>
      <c r="AM79" s="441"/>
      <c r="AN79" s="441"/>
      <c r="AO79" s="441"/>
      <c r="AP79" s="441"/>
      <c r="AQ79" s="441"/>
      <c r="AR79" s="440"/>
      <c r="AS79" s="440"/>
      <c r="AT79" s="440"/>
      <c r="AU79" s="440"/>
      <c r="AV79" s="440"/>
      <c r="AW79" s="480">
        <f>'5прочие выплаты 321'!CJ25</f>
        <v>0</v>
      </c>
      <c r="AX79" s="480"/>
      <c r="AY79" s="480"/>
      <c r="AZ79" s="480"/>
      <c r="BA79" s="480"/>
      <c r="BB79" s="480"/>
      <c r="BC79" s="480"/>
      <c r="BD79" s="480"/>
      <c r="BE79" s="480"/>
      <c r="BF79" s="480"/>
      <c r="BG79" s="480"/>
      <c r="BH79" s="480"/>
      <c r="BI79" s="480"/>
      <c r="BJ79" s="480"/>
      <c r="BK79" s="480"/>
      <c r="BL79" s="480"/>
      <c r="BM79" s="480"/>
      <c r="BN79" s="480"/>
      <c r="BO79" s="480"/>
      <c r="BP79" s="480"/>
      <c r="BQ79" s="480"/>
      <c r="BR79" s="443" t="s">
        <v>23</v>
      </c>
      <c r="BS79" s="443"/>
      <c r="BT79" s="443"/>
      <c r="BU79" s="443"/>
      <c r="BV79" s="443"/>
      <c r="BW79" s="443"/>
      <c r="BX79" s="444"/>
    </row>
    <row r="80" spans="1:76" ht="16.5" customHeight="1" x14ac:dyDescent="0.3">
      <c r="A80" s="533"/>
      <c r="B80" s="534"/>
      <c r="C80" s="534"/>
      <c r="D80" s="534"/>
      <c r="E80" s="534"/>
      <c r="F80" s="534"/>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5"/>
      <c r="AF80" s="502"/>
      <c r="AG80" s="503"/>
      <c r="AH80" s="503"/>
      <c r="AI80" s="504"/>
      <c r="AJ80" s="441"/>
      <c r="AK80" s="441"/>
      <c r="AL80" s="441"/>
      <c r="AM80" s="441"/>
      <c r="AN80" s="441"/>
      <c r="AO80" s="441"/>
      <c r="AP80" s="441"/>
      <c r="AQ80" s="441"/>
      <c r="AR80" s="440"/>
      <c r="AS80" s="440"/>
      <c r="AT80" s="440"/>
      <c r="AU80" s="440"/>
      <c r="AV80" s="440"/>
      <c r="AW80" s="480"/>
      <c r="AX80" s="480"/>
      <c r="AY80" s="480"/>
      <c r="AZ80" s="480"/>
      <c r="BA80" s="480"/>
      <c r="BB80" s="480"/>
      <c r="BC80" s="480"/>
      <c r="BD80" s="480"/>
      <c r="BE80" s="480"/>
      <c r="BF80" s="480"/>
      <c r="BG80" s="480"/>
      <c r="BH80" s="480"/>
      <c r="BI80" s="480"/>
      <c r="BJ80" s="480"/>
      <c r="BK80" s="480"/>
      <c r="BL80" s="480"/>
      <c r="BM80" s="480"/>
      <c r="BN80" s="480"/>
      <c r="BO80" s="480"/>
      <c r="BP80" s="480"/>
      <c r="BQ80" s="480"/>
      <c r="BR80" s="443"/>
      <c r="BS80" s="443"/>
      <c r="BT80" s="443"/>
      <c r="BU80" s="443"/>
      <c r="BV80" s="443"/>
      <c r="BW80" s="443"/>
      <c r="BX80" s="444"/>
    </row>
    <row r="81" spans="1:76" ht="40.5" customHeight="1" x14ac:dyDescent="0.3">
      <c r="A81" s="447" t="s">
        <v>384</v>
      </c>
      <c r="B81" s="448"/>
      <c r="C81" s="448"/>
      <c r="D81" s="448"/>
      <c r="E81" s="448"/>
      <c r="F81" s="448"/>
      <c r="G81" s="448"/>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9"/>
      <c r="AF81" s="450" t="s">
        <v>385</v>
      </c>
      <c r="AG81" s="441"/>
      <c r="AH81" s="441"/>
      <c r="AI81" s="441"/>
      <c r="AJ81" s="441" t="s">
        <v>386</v>
      </c>
      <c r="AK81" s="441"/>
      <c r="AL81" s="441"/>
      <c r="AM81" s="441"/>
      <c r="AN81" s="441"/>
      <c r="AO81" s="441"/>
      <c r="AP81" s="441"/>
      <c r="AQ81" s="441"/>
      <c r="AR81" s="440"/>
      <c r="AS81" s="440"/>
      <c r="AT81" s="440"/>
      <c r="AU81" s="440"/>
      <c r="AV81" s="440"/>
      <c r="AW81" s="480"/>
      <c r="AX81" s="480"/>
      <c r="AY81" s="480"/>
      <c r="AZ81" s="480"/>
      <c r="BA81" s="480"/>
      <c r="BB81" s="480"/>
      <c r="BC81" s="480"/>
      <c r="BD81" s="480"/>
      <c r="BE81" s="480"/>
      <c r="BF81" s="480"/>
      <c r="BG81" s="480"/>
      <c r="BH81" s="480"/>
      <c r="BI81" s="480"/>
      <c r="BJ81" s="480"/>
      <c r="BK81" s="480"/>
      <c r="BL81" s="480"/>
      <c r="BM81" s="480"/>
      <c r="BN81" s="480"/>
      <c r="BO81" s="480"/>
      <c r="BP81" s="480"/>
      <c r="BQ81" s="480"/>
      <c r="BR81" s="443" t="s">
        <v>23</v>
      </c>
      <c r="BS81" s="443"/>
      <c r="BT81" s="443"/>
      <c r="BU81" s="443"/>
      <c r="BV81" s="443"/>
      <c r="BW81" s="443"/>
      <c r="BX81" s="444"/>
    </row>
    <row r="82" spans="1:76" ht="52.5" customHeight="1" x14ac:dyDescent="0.3">
      <c r="A82" s="447" t="s">
        <v>387</v>
      </c>
      <c r="B82" s="448"/>
      <c r="C82" s="448"/>
      <c r="D82" s="448"/>
      <c r="E82" s="448"/>
      <c r="F82" s="448"/>
      <c r="G82" s="448"/>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9"/>
      <c r="AF82" s="450" t="s">
        <v>388</v>
      </c>
      <c r="AG82" s="441"/>
      <c r="AH82" s="441"/>
      <c r="AI82" s="441"/>
      <c r="AJ82" s="441" t="s">
        <v>389</v>
      </c>
      <c r="AK82" s="441"/>
      <c r="AL82" s="441"/>
      <c r="AM82" s="441"/>
      <c r="AN82" s="441"/>
      <c r="AO82" s="441"/>
      <c r="AP82" s="441"/>
      <c r="AQ82" s="441"/>
      <c r="AR82" s="440"/>
      <c r="AS82" s="440"/>
      <c r="AT82" s="440"/>
      <c r="AU82" s="440"/>
      <c r="AV82" s="440"/>
      <c r="AW82" s="480"/>
      <c r="AX82" s="480"/>
      <c r="AY82" s="480"/>
      <c r="AZ82" s="480"/>
      <c r="BA82" s="480"/>
      <c r="BB82" s="480"/>
      <c r="BC82" s="480"/>
      <c r="BD82" s="480"/>
      <c r="BE82" s="480"/>
      <c r="BF82" s="480"/>
      <c r="BG82" s="480"/>
      <c r="BH82" s="480"/>
      <c r="BI82" s="480"/>
      <c r="BJ82" s="480"/>
      <c r="BK82" s="480"/>
      <c r="BL82" s="480"/>
      <c r="BM82" s="480"/>
      <c r="BN82" s="480"/>
      <c r="BO82" s="480"/>
      <c r="BP82" s="480"/>
      <c r="BQ82" s="480"/>
      <c r="BR82" s="443" t="s">
        <v>23</v>
      </c>
      <c r="BS82" s="443"/>
      <c r="BT82" s="443"/>
      <c r="BU82" s="443"/>
      <c r="BV82" s="443"/>
      <c r="BW82" s="443"/>
      <c r="BX82" s="444"/>
    </row>
    <row r="83" spans="1:76" ht="33.75" customHeight="1" x14ac:dyDescent="0.3">
      <c r="A83" s="532" t="s">
        <v>578</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00"/>
      <c r="Z83" s="500"/>
      <c r="AA83" s="500"/>
      <c r="AB83" s="500"/>
      <c r="AC83" s="500"/>
      <c r="AD83" s="500"/>
      <c r="AE83" s="501"/>
      <c r="AF83" s="450" t="s">
        <v>390</v>
      </c>
      <c r="AG83" s="441"/>
      <c r="AH83" s="441"/>
      <c r="AI83" s="441"/>
      <c r="AJ83" s="441" t="s">
        <v>391</v>
      </c>
      <c r="AK83" s="441"/>
      <c r="AL83" s="441"/>
      <c r="AM83" s="441"/>
      <c r="AN83" s="441"/>
      <c r="AO83" s="441"/>
      <c r="AP83" s="441"/>
      <c r="AQ83" s="441"/>
      <c r="AR83" s="440"/>
      <c r="AS83" s="440"/>
      <c r="AT83" s="440"/>
      <c r="AU83" s="440"/>
      <c r="AV83" s="440"/>
      <c r="AW83" s="480"/>
      <c r="AX83" s="480"/>
      <c r="AY83" s="480"/>
      <c r="AZ83" s="480"/>
      <c r="BA83" s="480"/>
      <c r="BB83" s="480"/>
      <c r="BC83" s="480"/>
      <c r="BD83" s="480"/>
      <c r="BE83" s="480"/>
      <c r="BF83" s="480"/>
      <c r="BG83" s="480"/>
      <c r="BH83" s="480"/>
      <c r="BI83" s="480"/>
      <c r="BJ83" s="480"/>
      <c r="BK83" s="480"/>
      <c r="BL83" s="480"/>
      <c r="BM83" s="480"/>
      <c r="BN83" s="480"/>
      <c r="BO83" s="480"/>
      <c r="BP83" s="480"/>
      <c r="BQ83" s="480"/>
      <c r="BR83" s="443" t="s">
        <v>23</v>
      </c>
      <c r="BS83" s="443"/>
      <c r="BT83" s="443"/>
      <c r="BU83" s="443"/>
      <c r="BV83" s="443"/>
      <c r="BW83" s="443"/>
      <c r="BX83" s="444"/>
    </row>
    <row r="84" spans="1:76" ht="24" customHeight="1" x14ac:dyDescent="0.3">
      <c r="A84" s="524" t="s">
        <v>392</v>
      </c>
      <c r="B84" s="525"/>
      <c r="C84" s="525"/>
      <c r="D84" s="525"/>
      <c r="E84" s="525"/>
      <c r="F84" s="525"/>
      <c r="G84" s="525"/>
      <c r="H84" s="525"/>
      <c r="I84" s="525"/>
      <c r="J84" s="525"/>
      <c r="K84" s="525"/>
      <c r="L84" s="525"/>
      <c r="M84" s="525"/>
      <c r="N84" s="525"/>
      <c r="O84" s="525"/>
      <c r="P84" s="525"/>
      <c r="Q84" s="525"/>
      <c r="R84" s="525"/>
      <c r="S84" s="525"/>
      <c r="T84" s="525"/>
      <c r="U84" s="525"/>
      <c r="V84" s="525"/>
      <c r="W84" s="525"/>
      <c r="X84" s="525"/>
      <c r="Y84" s="525"/>
      <c r="Z84" s="525"/>
      <c r="AA84" s="525"/>
      <c r="AB84" s="525"/>
      <c r="AC84" s="525"/>
      <c r="AD84" s="525"/>
      <c r="AE84" s="526"/>
      <c r="AF84" s="450" t="s">
        <v>393</v>
      </c>
      <c r="AG84" s="441"/>
      <c r="AH84" s="441"/>
      <c r="AI84" s="441"/>
      <c r="AJ84" s="441" t="s">
        <v>394</v>
      </c>
      <c r="AK84" s="441"/>
      <c r="AL84" s="441"/>
      <c r="AM84" s="441"/>
      <c r="AN84" s="441"/>
      <c r="AO84" s="441"/>
      <c r="AP84" s="441"/>
      <c r="AQ84" s="441"/>
      <c r="AR84" s="440" t="s">
        <v>559</v>
      </c>
      <c r="AS84" s="440"/>
      <c r="AT84" s="440"/>
      <c r="AU84" s="440"/>
      <c r="AV84" s="440"/>
      <c r="AW84" s="480">
        <f>AW85+AW86+AW87</f>
        <v>117800</v>
      </c>
      <c r="AX84" s="480"/>
      <c r="AY84" s="480"/>
      <c r="AZ84" s="480"/>
      <c r="BA84" s="480"/>
      <c r="BB84" s="480"/>
      <c r="BC84" s="480"/>
      <c r="BD84" s="480">
        <f>BD85+BD86+BD87</f>
        <v>0</v>
      </c>
      <c r="BE84" s="480"/>
      <c r="BF84" s="480"/>
      <c r="BG84" s="480"/>
      <c r="BH84" s="480"/>
      <c r="BI84" s="480"/>
      <c r="BJ84" s="480"/>
      <c r="BK84" s="480">
        <f>BK85+BK86+BK87</f>
        <v>0</v>
      </c>
      <c r="BL84" s="480"/>
      <c r="BM84" s="480"/>
      <c r="BN84" s="480"/>
      <c r="BO84" s="480"/>
      <c r="BP84" s="480"/>
      <c r="BQ84" s="480"/>
      <c r="BR84" s="443" t="s">
        <v>23</v>
      </c>
      <c r="BS84" s="443"/>
      <c r="BT84" s="443"/>
      <c r="BU84" s="443"/>
      <c r="BV84" s="443"/>
      <c r="BW84" s="443"/>
      <c r="BX84" s="444"/>
    </row>
    <row r="85" spans="1:76" ht="33.75" customHeight="1" x14ac:dyDescent="0.3">
      <c r="A85" s="447" t="s">
        <v>395</v>
      </c>
      <c r="B85" s="448"/>
      <c r="C85" s="448"/>
      <c r="D85" s="448"/>
      <c r="E85" s="448"/>
      <c r="F85" s="448"/>
      <c r="G85" s="448"/>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9"/>
      <c r="AF85" s="450" t="s">
        <v>396</v>
      </c>
      <c r="AG85" s="441"/>
      <c r="AH85" s="441"/>
      <c r="AI85" s="441"/>
      <c r="AJ85" s="441" t="s">
        <v>397</v>
      </c>
      <c r="AK85" s="441"/>
      <c r="AL85" s="441"/>
      <c r="AM85" s="441"/>
      <c r="AN85" s="441"/>
      <c r="AO85" s="441"/>
      <c r="AP85" s="441"/>
      <c r="AQ85" s="441"/>
      <c r="AR85" s="440" t="s">
        <v>559</v>
      </c>
      <c r="AS85" s="440"/>
      <c r="AT85" s="440"/>
      <c r="AU85" s="440"/>
      <c r="AV85" s="440"/>
      <c r="AW85" s="480">
        <f>налоги!CE11+налоги!CE15</f>
        <v>116800</v>
      </c>
      <c r="AX85" s="480"/>
      <c r="AY85" s="480"/>
      <c r="AZ85" s="480"/>
      <c r="BA85" s="480"/>
      <c r="BB85" s="480"/>
      <c r="BC85" s="480"/>
      <c r="BD85" s="480">
        <v>0</v>
      </c>
      <c r="BE85" s="480"/>
      <c r="BF85" s="480"/>
      <c r="BG85" s="480"/>
      <c r="BH85" s="480"/>
      <c r="BI85" s="480"/>
      <c r="BJ85" s="480"/>
      <c r="BK85" s="480">
        <v>0</v>
      </c>
      <c r="BL85" s="480"/>
      <c r="BM85" s="480"/>
      <c r="BN85" s="480"/>
      <c r="BO85" s="480"/>
      <c r="BP85" s="480"/>
      <c r="BQ85" s="480"/>
      <c r="BR85" s="443" t="s">
        <v>23</v>
      </c>
      <c r="BS85" s="443"/>
      <c r="BT85" s="443"/>
      <c r="BU85" s="443"/>
      <c r="BV85" s="443"/>
      <c r="BW85" s="443"/>
      <c r="BX85" s="444"/>
    </row>
    <row r="86" spans="1:76" ht="43.5" customHeight="1" x14ac:dyDescent="0.3">
      <c r="A86" s="447" t="s">
        <v>398</v>
      </c>
      <c r="B86" s="448"/>
      <c r="C86" s="448"/>
      <c r="D86" s="448"/>
      <c r="E86" s="448"/>
      <c r="F86" s="448"/>
      <c r="G86" s="448"/>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9"/>
      <c r="AF86" s="450" t="s">
        <v>399</v>
      </c>
      <c r="AG86" s="441"/>
      <c r="AH86" s="441"/>
      <c r="AI86" s="441"/>
      <c r="AJ86" s="441" t="s">
        <v>400</v>
      </c>
      <c r="AK86" s="441"/>
      <c r="AL86" s="441"/>
      <c r="AM86" s="441"/>
      <c r="AN86" s="441"/>
      <c r="AO86" s="441"/>
      <c r="AP86" s="441"/>
      <c r="AQ86" s="441"/>
      <c r="AR86" s="440" t="s">
        <v>559</v>
      </c>
      <c r="AS86" s="440"/>
      <c r="AT86" s="440"/>
      <c r="AU86" s="440"/>
      <c r="AV86" s="440"/>
      <c r="AW86" s="480">
        <f>налоги!CE18+'5целевые244'!CL47</f>
        <v>0</v>
      </c>
      <c r="AX86" s="480"/>
      <c r="AY86" s="480"/>
      <c r="AZ86" s="480"/>
      <c r="BA86" s="480"/>
      <c r="BB86" s="480"/>
      <c r="BC86" s="480"/>
      <c r="BD86" s="480"/>
      <c r="BE86" s="480"/>
      <c r="BF86" s="480"/>
      <c r="BG86" s="480"/>
      <c r="BH86" s="480"/>
      <c r="BI86" s="480"/>
      <c r="BJ86" s="480"/>
      <c r="BK86" s="480"/>
      <c r="BL86" s="480"/>
      <c r="BM86" s="480"/>
      <c r="BN86" s="480"/>
      <c r="BO86" s="480"/>
      <c r="BP86" s="480"/>
      <c r="BQ86" s="480"/>
      <c r="BR86" s="443" t="s">
        <v>23</v>
      </c>
      <c r="BS86" s="443"/>
      <c r="BT86" s="443"/>
      <c r="BU86" s="443"/>
      <c r="BV86" s="443"/>
      <c r="BW86" s="443"/>
      <c r="BX86" s="444"/>
    </row>
    <row r="87" spans="1:76" ht="33" customHeight="1" x14ac:dyDescent="0.3">
      <c r="A87" s="500" t="s">
        <v>401</v>
      </c>
      <c r="B87" s="500"/>
      <c r="C87" s="500"/>
      <c r="D87" s="500"/>
      <c r="E87" s="500"/>
      <c r="F87" s="500"/>
      <c r="G87" s="500"/>
      <c r="H87" s="500"/>
      <c r="I87" s="500"/>
      <c r="J87" s="500"/>
      <c r="K87" s="500"/>
      <c r="L87" s="500"/>
      <c r="M87" s="500"/>
      <c r="N87" s="500"/>
      <c r="O87" s="500"/>
      <c r="P87" s="500"/>
      <c r="Q87" s="500"/>
      <c r="R87" s="500"/>
      <c r="S87" s="500"/>
      <c r="T87" s="500"/>
      <c r="U87" s="500"/>
      <c r="V87" s="500"/>
      <c r="W87" s="500"/>
      <c r="X87" s="500"/>
      <c r="Y87" s="500"/>
      <c r="Z87" s="500"/>
      <c r="AA87" s="500"/>
      <c r="AB87" s="500"/>
      <c r="AC87" s="500"/>
      <c r="AD87" s="500"/>
      <c r="AE87" s="501"/>
      <c r="AF87" s="450" t="s">
        <v>402</v>
      </c>
      <c r="AG87" s="441"/>
      <c r="AH87" s="441"/>
      <c r="AI87" s="441"/>
      <c r="AJ87" s="441" t="s">
        <v>403</v>
      </c>
      <c r="AK87" s="441"/>
      <c r="AL87" s="441"/>
      <c r="AM87" s="441"/>
      <c r="AN87" s="441"/>
      <c r="AO87" s="441"/>
      <c r="AP87" s="441"/>
      <c r="AQ87" s="441"/>
      <c r="AR87" s="440" t="s">
        <v>559</v>
      </c>
      <c r="AS87" s="440"/>
      <c r="AT87" s="440"/>
      <c r="AU87" s="440"/>
      <c r="AV87" s="440"/>
      <c r="AW87" s="480">
        <f>налоги!CE17+'2 платные'!CL22+'2 платные'!CL27</f>
        <v>1000</v>
      </c>
      <c r="AX87" s="480"/>
      <c r="AY87" s="480"/>
      <c r="AZ87" s="480"/>
      <c r="BA87" s="480"/>
      <c r="BB87" s="480"/>
      <c r="BC87" s="480"/>
      <c r="BD87" s="480"/>
      <c r="BE87" s="480"/>
      <c r="BF87" s="480"/>
      <c r="BG87" s="480"/>
      <c r="BH87" s="480"/>
      <c r="BI87" s="480"/>
      <c r="BJ87" s="480"/>
      <c r="BK87" s="480"/>
      <c r="BL87" s="480"/>
      <c r="BM87" s="480"/>
      <c r="BN87" s="480"/>
      <c r="BO87" s="480"/>
      <c r="BP87" s="480"/>
      <c r="BQ87" s="480"/>
      <c r="BR87" s="443" t="s">
        <v>23</v>
      </c>
      <c r="BS87" s="443"/>
      <c r="BT87" s="443"/>
      <c r="BU87" s="443"/>
      <c r="BV87" s="443"/>
      <c r="BW87" s="443"/>
      <c r="BX87" s="444"/>
    </row>
    <row r="88" spans="1:76" ht="34.5" customHeight="1" x14ac:dyDescent="0.3">
      <c r="A88" s="519" t="s">
        <v>579</v>
      </c>
      <c r="B88" s="520"/>
      <c r="C88" s="520"/>
      <c r="D88" s="520"/>
      <c r="E88" s="520"/>
      <c r="F88" s="520"/>
      <c r="G88" s="520"/>
      <c r="H88" s="520"/>
      <c r="I88" s="520"/>
      <c r="J88" s="520"/>
      <c r="K88" s="520"/>
      <c r="L88" s="520"/>
      <c r="M88" s="520"/>
      <c r="N88" s="520"/>
      <c r="O88" s="520"/>
      <c r="P88" s="520"/>
      <c r="Q88" s="520"/>
      <c r="R88" s="520"/>
      <c r="S88" s="520"/>
      <c r="T88" s="520"/>
      <c r="U88" s="520"/>
      <c r="V88" s="520"/>
      <c r="W88" s="520"/>
      <c r="X88" s="520"/>
      <c r="Y88" s="520"/>
      <c r="Z88" s="520"/>
      <c r="AA88" s="520"/>
      <c r="AB88" s="520"/>
      <c r="AC88" s="520"/>
      <c r="AD88" s="520"/>
      <c r="AE88" s="521"/>
      <c r="AF88" s="522" t="s">
        <v>404</v>
      </c>
      <c r="AG88" s="523"/>
      <c r="AH88" s="523"/>
      <c r="AI88" s="523"/>
      <c r="AJ88" s="523" t="s">
        <v>580</v>
      </c>
      <c r="AK88" s="523"/>
      <c r="AL88" s="523"/>
      <c r="AM88" s="523"/>
      <c r="AN88" s="523"/>
      <c r="AO88" s="523"/>
      <c r="AP88" s="523"/>
      <c r="AQ88" s="523"/>
      <c r="AR88" s="523"/>
      <c r="AS88" s="523"/>
      <c r="AT88" s="523"/>
      <c r="AU88" s="523"/>
      <c r="AV88" s="523"/>
      <c r="AW88" s="480"/>
      <c r="AX88" s="480"/>
      <c r="AY88" s="480"/>
      <c r="AZ88" s="480"/>
      <c r="BA88" s="480"/>
      <c r="BB88" s="480"/>
      <c r="BC88" s="480"/>
      <c r="BD88" s="480"/>
      <c r="BE88" s="480"/>
      <c r="BF88" s="480"/>
      <c r="BG88" s="480"/>
      <c r="BH88" s="480"/>
      <c r="BI88" s="480"/>
      <c r="BJ88" s="480"/>
      <c r="BK88" s="480"/>
      <c r="BL88" s="480"/>
      <c r="BM88" s="480"/>
      <c r="BN88" s="480"/>
      <c r="BO88" s="480"/>
      <c r="BP88" s="480"/>
      <c r="BQ88" s="480"/>
      <c r="BR88" s="443" t="s">
        <v>23</v>
      </c>
      <c r="BS88" s="443"/>
      <c r="BT88" s="443"/>
      <c r="BU88" s="443"/>
      <c r="BV88" s="443"/>
      <c r="BW88" s="443"/>
      <c r="BX88" s="444"/>
    </row>
    <row r="89" spans="1:76" ht="34.5" customHeight="1" x14ac:dyDescent="0.3">
      <c r="A89" s="519" t="s">
        <v>581</v>
      </c>
      <c r="B89" s="520"/>
      <c r="C89" s="520"/>
      <c r="D89" s="520"/>
      <c r="E89" s="520"/>
      <c r="F89" s="520"/>
      <c r="G89" s="520"/>
      <c r="H89" s="520"/>
      <c r="I89" s="520"/>
      <c r="J89" s="520"/>
      <c r="K89" s="520"/>
      <c r="L89" s="520"/>
      <c r="M89" s="520"/>
      <c r="N89" s="520"/>
      <c r="O89" s="520"/>
      <c r="P89" s="520"/>
      <c r="Q89" s="520"/>
      <c r="R89" s="520"/>
      <c r="S89" s="520"/>
      <c r="T89" s="520"/>
      <c r="U89" s="520"/>
      <c r="V89" s="520"/>
      <c r="W89" s="520"/>
      <c r="X89" s="520"/>
      <c r="Y89" s="520"/>
      <c r="Z89" s="520"/>
      <c r="AA89" s="520"/>
      <c r="AB89" s="520"/>
      <c r="AC89" s="520"/>
      <c r="AD89" s="520"/>
      <c r="AE89" s="521"/>
      <c r="AF89" s="522" t="s">
        <v>407</v>
      </c>
      <c r="AG89" s="523"/>
      <c r="AH89" s="523"/>
      <c r="AI89" s="523"/>
      <c r="AJ89" s="523" t="s">
        <v>582</v>
      </c>
      <c r="AK89" s="523"/>
      <c r="AL89" s="523"/>
      <c r="AM89" s="523"/>
      <c r="AN89" s="523"/>
      <c r="AO89" s="523"/>
      <c r="AP89" s="523"/>
      <c r="AQ89" s="523"/>
      <c r="AR89" s="523"/>
      <c r="AS89" s="523"/>
      <c r="AT89" s="523"/>
      <c r="AU89" s="523"/>
      <c r="AV89" s="523"/>
      <c r="AW89" s="480"/>
      <c r="AX89" s="480"/>
      <c r="AY89" s="480"/>
      <c r="AZ89" s="480"/>
      <c r="BA89" s="480"/>
      <c r="BB89" s="480"/>
      <c r="BC89" s="480"/>
      <c r="BD89" s="480"/>
      <c r="BE89" s="480"/>
      <c r="BF89" s="480"/>
      <c r="BG89" s="480"/>
      <c r="BH89" s="480"/>
      <c r="BI89" s="480"/>
      <c r="BJ89" s="480"/>
      <c r="BK89" s="480"/>
      <c r="BL89" s="480"/>
      <c r="BM89" s="480"/>
      <c r="BN89" s="480"/>
      <c r="BO89" s="480"/>
      <c r="BP89" s="480"/>
      <c r="BQ89" s="480"/>
      <c r="BR89" s="443" t="s">
        <v>23</v>
      </c>
      <c r="BS89" s="443"/>
      <c r="BT89" s="443"/>
      <c r="BU89" s="443"/>
      <c r="BV89" s="443"/>
      <c r="BW89" s="443"/>
      <c r="BX89" s="444"/>
    </row>
    <row r="90" spans="1:76" ht="49.5" customHeight="1" x14ac:dyDescent="0.3">
      <c r="A90" s="530" t="s">
        <v>583</v>
      </c>
      <c r="B90" s="530"/>
      <c r="C90" s="530"/>
      <c r="D90" s="530"/>
      <c r="E90" s="530"/>
      <c r="F90" s="530"/>
      <c r="G90" s="530"/>
      <c r="H90" s="530"/>
      <c r="I90" s="530"/>
      <c r="J90" s="530"/>
      <c r="K90" s="530"/>
      <c r="L90" s="530"/>
      <c r="M90" s="530"/>
      <c r="N90" s="530"/>
      <c r="O90" s="530"/>
      <c r="P90" s="530"/>
      <c r="Q90" s="530"/>
      <c r="R90" s="530"/>
      <c r="S90" s="530"/>
      <c r="T90" s="530"/>
      <c r="U90" s="530"/>
      <c r="V90" s="530"/>
      <c r="W90" s="530"/>
      <c r="X90" s="530"/>
      <c r="Y90" s="530"/>
      <c r="Z90" s="530"/>
      <c r="AA90" s="530"/>
      <c r="AB90" s="530"/>
      <c r="AC90" s="530"/>
      <c r="AD90" s="530"/>
      <c r="AE90" s="531"/>
      <c r="AF90" s="522" t="s">
        <v>409</v>
      </c>
      <c r="AG90" s="523"/>
      <c r="AH90" s="523"/>
      <c r="AI90" s="523"/>
      <c r="AJ90" s="523" t="s">
        <v>584</v>
      </c>
      <c r="AK90" s="523"/>
      <c r="AL90" s="523"/>
      <c r="AM90" s="523"/>
      <c r="AN90" s="523"/>
      <c r="AO90" s="523"/>
      <c r="AP90" s="523"/>
      <c r="AQ90" s="523"/>
      <c r="AR90" s="523"/>
      <c r="AS90" s="523"/>
      <c r="AT90" s="523"/>
      <c r="AU90" s="523"/>
      <c r="AV90" s="523"/>
      <c r="AW90" s="480"/>
      <c r="AX90" s="480"/>
      <c r="AY90" s="480"/>
      <c r="AZ90" s="480"/>
      <c r="BA90" s="480"/>
      <c r="BB90" s="480"/>
      <c r="BC90" s="480"/>
      <c r="BD90" s="480"/>
      <c r="BE90" s="480"/>
      <c r="BF90" s="480"/>
      <c r="BG90" s="480"/>
      <c r="BH90" s="480"/>
      <c r="BI90" s="480"/>
      <c r="BJ90" s="480"/>
      <c r="BK90" s="480"/>
      <c r="BL90" s="480"/>
      <c r="BM90" s="480"/>
      <c r="BN90" s="480"/>
      <c r="BO90" s="480"/>
      <c r="BP90" s="480"/>
      <c r="BQ90" s="480"/>
      <c r="BR90" s="443" t="s">
        <v>23</v>
      </c>
      <c r="BS90" s="443"/>
      <c r="BT90" s="443"/>
      <c r="BU90" s="443"/>
      <c r="BV90" s="443"/>
      <c r="BW90" s="443"/>
      <c r="BX90" s="444"/>
    </row>
    <row r="91" spans="1:76" ht="33.75" customHeight="1" x14ac:dyDescent="0.3">
      <c r="A91" s="519" t="s">
        <v>585</v>
      </c>
      <c r="B91" s="520"/>
      <c r="C91" s="520"/>
      <c r="D91" s="520"/>
      <c r="E91" s="520"/>
      <c r="F91" s="520"/>
      <c r="G91" s="520"/>
      <c r="H91" s="520"/>
      <c r="I91" s="520"/>
      <c r="J91" s="520"/>
      <c r="K91" s="520"/>
      <c r="L91" s="520"/>
      <c r="M91" s="520"/>
      <c r="N91" s="520"/>
      <c r="O91" s="520"/>
      <c r="P91" s="520"/>
      <c r="Q91" s="520"/>
      <c r="R91" s="520"/>
      <c r="S91" s="520"/>
      <c r="T91" s="520"/>
      <c r="U91" s="520"/>
      <c r="V91" s="520"/>
      <c r="W91" s="520"/>
      <c r="X91" s="520"/>
      <c r="Y91" s="520"/>
      <c r="Z91" s="520"/>
      <c r="AA91" s="520"/>
      <c r="AB91" s="520"/>
      <c r="AC91" s="520"/>
      <c r="AD91" s="520"/>
      <c r="AE91" s="521"/>
      <c r="AF91" s="522" t="s">
        <v>586</v>
      </c>
      <c r="AG91" s="523"/>
      <c r="AH91" s="523"/>
      <c r="AI91" s="523"/>
      <c r="AJ91" s="523" t="s">
        <v>405</v>
      </c>
      <c r="AK91" s="523"/>
      <c r="AL91" s="523"/>
      <c r="AM91" s="523"/>
      <c r="AN91" s="523"/>
      <c r="AO91" s="523"/>
      <c r="AP91" s="523"/>
      <c r="AQ91" s="523"/>
      <c r="AR91" s="523"/>
      <c r="AS91" s="523"/>
      <c r="AT91" s="523"/>
      <c r="AU91" s="523"/>
      <c r="AV91" s="523"/>
      <c r="AW91" s="480"/>
      <c r="AX91" s="480"/>
      <c r="AY91" s="480"/>
      <c r="AZ91" s="480"/>
      <c r="BA91" s="480"/>
      <c r="BB91" s="480"/>
      <c r="BC91" s="480"/>
      <c r="BD91" s="480"/>
      <c r="BE91" s="480"/>
      <c r="BF91" s="480"/>
      <c r="BG91" s="480"/>
      <c r="BH91" s="480"/>
      <c r="BI91" s="480"/>
      <c r="BJ91" s="480"/>
      <c r="BK91" s="480"/>
      <c r="BL91" s="480"/>
      <c r="BM91" s="480"/>
      <c r="BN91" s="480"/>
      <c r="BO91" s="480"/>
      <c r="BP91" s="480"/>
      <c r="BQ91" s="480"/>
      <c r="BR91" s="443" t="s">
        <v>23</v>
      </c>
      <c r="BS91" s="443"/>
      <c r="BT91" s="443"/>
      <c r="BU91" s="443"/>
      <c r="BV91" s="443"/>
      <c r="BW91" s="443"/>
      <c r="BX91" s="444"/>
    </row>
    <row r="92" spans="1:76" s="89" customFormat="1" ht="24" customHeight="1" x14ac:dyDescent="0.3">
      <c r="A92" s="519" t="s">
        <v>406</v>
      </c>
      <c r="B92" s="520"/>
      <c r="C92" s="520"/>
      <c r="D92" s="520"/>
      <c r="E92" s="520"/>
      <c r="F92" s="520"/>
      <c r="G92" s="520"/>
      <c r="H92" s="520"/>
      <c r="I92" s="520"/>
      <c r="J92" s="520"/>
      <c r="K92" s="520"/>
      <c r="L92" s="520"/>
      <c r="M92" s="520"/>
      <c r="N92" s="520"/>
      <c r="O92" s="520"/>
      <c r="P92" s="520"/>
      <c r="Q92" s="520"/>
      <c r="R92" s="520"/>
      <c r="S92" s="520"/>
      <c r="T92" s="520"/>
      <c r="U92" s="520"/>
      <c r="V92" s="520"/>
      <c r="W92" s="520"/>
      <c r="X92" s="520"/>
      <c r="Y92" s="520"/>
      <c r="Z92" s="520"/>
      <c r="AA92" s="520"/>
      <c r="AB92" s="520"/>
      <c r="AC92" s="520"/>
      <c r="AD92" s="520"/>
      <c r="AE92" s="521"/>
      <c r="AF92" s="522" t="s">
        <v>587</v>
      </c>
      <c r="AG92" s="523"/>
      <c r="AH92" s="523"/>
      <c r="AI92" s="523"/>
      <c r="AJ92" s="523" t="s">
        <v>408</v>
      </c>
      <c r="AK92" s="523"/>
      <c r="AL92" s="523"/>
      <c r="AM92" s="523"/>
      <c r="AN92" s="523"/>
      <c r="AO92" s="523"/>
      <c r="AP92" s="523"/>
      <c r="AQ92" s="523"/>
      <c r="AR92" s="523"/>
      <c r="AS92" s="523"/>
      <c r="AT92" s="523"/>
      <c r="AU92" s="523"/>
      <c r="AV92" s="523"/>
      <c r="AW92" s="480"/>
      <c r="AX92" s="480"/>
      <c r="AY92" s="480"/>
      <c r="AZ92" s="480"/>
      <c r="BA92" s="480"/>
      <c r="BB92" s="480"/>
      <c r="BC92" s="480"/>
      <c r="BD92" s="480"/>
      <c r="BE92" s="480"/>
      <c r="BF92" s="480"/>
      <c r="BG92" s="480"/>
      <c r="BH92" s="480"/>
      <c r="BI92" s="480"/>
      <c r="BJ92" s="480"/>
      <c r="BK92" s="480"/>
      <c r="BL92" s="480"/>
      <c r="BM92" s="480"/>
      <c r="BN92" s="480"/>
      <c r="BO92" s="480"/>
      <c r="BP92" s="480"/>
      <c r="BQ92" s="480"/>
      <c r="BR92" s="443" t="s">
        <v>23</v>
      </c>
      <c r="BS92" s="443"/>
      <c r="BT92" s="443"/>
      <c r="BU92" s="443"/>
      <c r="BV92" s="443"/>
      <c r="BW92" s="443"/>
      <c r="BX92" s="444"/>
    </row>
    <row r="93" spans="1:76" s="89" customFormat="1" ht="47.25" customHeight="1" x14ac:dyDescent="0.3">
      <c r="A93" s="519" t="s">
        <v>588</v>
      </c>
      <c r="B93" s="520"/>
      <c r="C93" s="520"/>
      <c r="D93" s="520"/>
      <c r="E93" s="520"/>
      <c r="F93" s="520"/>
      <c r="G93" s="520"/>
      <c r="H93" s="520"/>
      <c r="I93" s="520"/>
      <c r="J93" s="520"/>
      <c r="K93" s="520"/>
      <c r="L93" s="520"/>
      <c r="M93" s="520"/>
      <c r="N93" s="520"/>
      <c r="O93" s="520"/>
      <c r="P93" s="520"/>
      <c r="Q93" s="520"/>
      <c r="R93" s="520"/>
      <c r="S93" s="520"/>
      <c r="T93" s="520"/>
      <c r="U93" s="520"/>
      <c r="V93" s="520"/>
      <c r="W93" s="520"/>
      <c r="X93" s="520"/>
      <c r="Y93" s="520"/>
      <c r="Z93" s="520"/>
      <c r="AA93" s="520"/>
      <c r="AB93" s="520"/>
      <c r="AC93" s="520"/>
      <c r="AD93" s="520"/>
      <c r="AE93" s="521"/>
      <c r="AF93" s="522" t="s">
        <v>589</v>
      </c>
      <c r="AG93" s="523"/>
      <c r="AH93" s="523"/>
      <c r="AI93" s="523"/>
      <c r="AJ93" s="523" t="s">
        <v>410</v>
      </c>
      <c r="AK93" s="523"/>
      <c r="AL93" s="523"/>
      <c r="AM93" s="523"/>
      <c r="AN93" s="523"/>
      <c r="AO93" s="523"/>
      <c r="AP93" s="523"/>
      <c r="AQ93" s="523"/>
      <c r="AR93" s="523"/>
      <c r="AS93" s="523"/>
      <c r="AT93" s="523"/>
      <c r="AU93" s="523"/>
      <c r="AV93" s="523"/>
      <c r="AW93" s="480"/>
      <c r="AX93" s="480"/>
      <c r="AY93" s="480"/>
      <c r="AZ93" s="480"/>
      <c r="BA93" s="480"/>
      <c r="BB93" s="480"/>
      <c r="BC93" s="480"/>
      <c r="BD93" s="480"/>
      <c r="BE93" s="480"/>
      <c r="BF93" s="480"/>
      <c r="BG93" s="480"/>
      <c r="BH93" s="480"/>
      <c r="BI93" s="480"/>
      <c r="BJ93" s="480"/>
      <c r="BK93" s="480"/>
      <c r="BL93" s="480"/>
      <c r="BM93" s="480"/>
      <c r="BN93" s="480"/>
      <c r="BO93" s="480"/>
      <c r="BP93" s="480"/>
      <c r="BQ93" s="480"/>
      <c r="BR93" s="443" t="s">
        <v>23</v>
      </c>
      <c r="BS93" s="443"/>
      <c r="BT93" s="443"/>
      <c r="BU93" s="443"/>
      <c r="BV93" s="443"/>
      <c r="BW93" s="443"/>
      <c r="BX93" s="444"/>
    </row>
    <row r="94" spans="1:76" ht="25.5" customHeight="1" x14ac:dyDescent="0.3">
      <c r="A94" s="524" t="s">
        <v>411</v>
      </c>
      <c r="B94" s="525"/>
      <c r="C94" s="525"/>
      <c r="D94" s="525"/>
      <c r="E94" s="525"/>
      <c r="F94" s="525"/>
      <c r="G94" s="525"/>
      <c r="H94" s="525"/>
      <c r="I94" s="525"/>
      <c r="J94" s="525"/>
      <c r="K94" s="525"/>
      <c r="L94" s="525"/>
      <c r="M94" s="525"/>
      <c r="N94" s="525"/>
      <c r="O94" s="525"/>
      <c r="P94" s="525"/>
      <c r="Q94" s="525"/>
      <c r="R94" s="525"/>
      <c r="S94" s="525"/>
      <c r="T94" s="525"/>
      <c r="U94" s="525"/>
      <c r="V94" s="525"/>
      <c r="W94" s="525"/>
      <c r="X94" s="525"/>
      <c r="Y94" s="525"/>
      <c r="Z94" s="525"/>
      <c r="AA94" s="525"/>
      <c r="AB94" s="525"/>
      <c r="AC94" s="525"/>
      <c r="AD94" s="525"/>
      <c r="AE94" s="526"/>
      <c r="AF94" s="450" t="s">
        <v>412</v>
      </c>
      <c r="AG94" s="441"/>
      <c r="AH94" s="441"/>
      <c r="AI94" s="441"/>
      <c r="AJ94" s="441" t="s">
        <v>23</v>
      </c>
      <c r="AK94" s="441"/>
      <c r="AL94" s="441"/>
      <c r="AM94" s="441"/>
      <c r="AN94" s="441"/>
      <c r="AO94" s="441"/>
      <c r="AP94" s="441"/>
      <c r="AQ94" s="441"/>
      <c r="AR94" s="440"/>
      <c r="AS94" s="440"/>
      <c r="AT94" s="440"/>
      <c r="AU94" s="440"/>
      <c r="AV94" s="440"/>
      <c r="AW94" s="480"/>
      <c r="AX94" s="480"/>
      <c r="AY94" s="480"/>
      <c r="AZ94" s="480"/>
      <c r="BA94" s="480"/>
      <c r="BB94" s="480"/>
      <c r="BC94" s="480"/>
      <c r="BD94" s="480"/>
      <c r="BE94" s="480"/>
      <c r="BF94" s="480"/>
      <c r="BG94" s="480"/>
      <c r="BH94" s="480"/>
      <c r="BI94" s="480"/>
      <c r="BJ94" s="480"/>
      <c r="BK94" s="480"/>
      <c r="BL94" s="480"/>
      <c r="BM94" s="480"/>
      <c r="BN94" s="480"/>
      <c r="BO94" s="480"/>
      <c r="BP94" s="480"/>
      <c r="BQ94" s="480"/>
      <c r="BR94" s="443" t="s">
        <v>23</v>
      </c>
      <c r="BS94" s="443"/>
      <c r="BT94" s="443"/>
      <c r="BU94" s="443"/>
      <c r="BV94" s="443"/>
      <c r="BW94" s="443"/>
      <c r="BX94" s="444"/>
    </row>
    <row r="95" spans="1:76" ht="48" customHeight="1" x14ac:dyDescent="0.3">
      <c r="A95" s="447" t="s">
        <v>413</v>
      </c>
      <c r="B95" s="448"/>
      <c r="C95" s="448"/>
      <c r="D95" s="448"/>
      <c r="E95" s="448"/>
      <c r="F95" s="448"/>
      <c r="G95" s="448"/>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9"/>
      <c r="AF95" s="450" t="s">
        <v>414</v>
      </c>
      <c r="AG95" s="441"/>
      <c r="AH95" s="441"/>
      <c r="AI95" s="441"/>
      <c r="AJ95" s="441" t="s">
        <v>415</v>
      </c>
      <c r="AK95" s="441"/>
      <c r="AL95" s="441"/>
      <c r="AM95" s="441"/>
      <c r="AN95" s="441"/>
      <c r="AO95" s="441"/>
      <c r="AP95" s="441"/>
      <c r="AQ95" s="441"/>
      <c r="AR95" s="440"/>
      <c r="AS95" s="440"/>
      <c r="AT95" s="440"/>
      <c r="AU95" s="440"/>
      <c r="AV95" s="440"/>
      <c r="AW95" s="480"/>
      <c r="AX95" s="480"/>
      <c r="AY95" s="480"/>
      <c r="AZ95" s="480"/>
      <c r="BA95" s="480"/>
      <c r="BB95" s="480"/>
      <c r="BC95" s="480"/>
      <c r="BD95" s="480"/>
      <c r="BE95" s="480"/>
      <c r="BF95" s="480"/>
      <c r="BG95" s="480"/>
      <c r="BH95" s="480"/>
      <c r="BI95" s="480"/>
      <c r="BJ95" s="480"/>
      <c r="BK95" s="480"/>
      <c r="BL95" s="480"/>
      <c r="BM95" s="480"/>
      <c r="BN95" s="480"/>
      <c r="BO95" s="480"/>
      <c r="BP95" s="480"/>
      <c r="BQ95" s="480"/>
      <c r="BR95" s="443" t="s">
        <v>23</v>
      </c>
      <c r="BS95" s="443"/>
      <c r="BT95" s="443"/>
      <c r="BU95" s="443"/>
      <c r="BV95" s="443"/>
      <c r="BW95" s="443"/>
      <c r="BX95" s="444"/>
    </row>
    <row r="96" spans="1:76" ht="37.5" customHeight="1" x14ac:dyDescent="0.3">
      <c r="A96" s="529" t="s">
        <v>706</v>
      </c>
      <c r="B96" s="525"/>
      <c r="C96" s="525"/>
      <c r="D96" s="525"/>
      <c r="E96" s="525"/>
      <c r="F96" s="525"/>
      <c r="G96" s="525"/>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6"/>
      <c r="AF96" s="450" t="s">
        <v>416</v>
      </c>
      <c r="AG96" s="441"/>
      <c r="AH96" s="441"/>
      <c r="AI96" s="441"/>
      <c r="AJ96" s="441" t="s">
        <v>23</v>
      </c>
      <c r="AK96" s="441"/>
      <c r="AL96" s="441"/>
      <c r="AM96" s="441"/>
      <c r="AN96" s="441"/>
      <c r="AO96" s="441"/>
      <c r="AP96" s="441"/>
      <c r="AQ96" s="441"/>
      <c r="AR96" s="440" t="s">
        <v>554</v>
      </c>
      <c r="AS96" s="440"/>
      <c r="AT96" s="440"/>
      <c r="AU96" s="440"/>
      <c r="AV96" s="440"/>
      <c r="AW96" s="480">
        <f>AW97+AW98+AW99+AW100+AW101+AW102</f>
        <v>6535142.9400000004</v>
      </c>
      <c r="AX96" s="480"/>
      <c r="AY96" s="480"/>
      <c r="AZ96" s="480"/>
      <c r="BA96" s="480"/>
      <c r="BB96" s="480"/>
      <c r="BC96" s="480"/>
      <c r="BD96" s="480">
        <f>BD97+BD98+BD99+BD100+BD103</f>
        <v>4216000.2</v>
      </c>
      <c r="BE96" s="480"/>
      <c r="BF96" s="480"/>
      <c r="BG96" s="480"/>
      <c r="BH96" s="480"/>
      <c r="BI96" s="480"/>
      <c r="BJ96" s="480"/>
      <c r="BK96" s="480">
        <f>BK97+BK98+BK99+BK100+BK103</f>
        <v>4203600.2</v>
      </c>
      <c r="BL96" s="480"/>
      <c r="BM96" s="480"/>
      <c r="BN96" s="480"/>
      <c r="BO96" s="480"/>
      <c r="BP96" s="480"/>
      <c r="BQ96" s="480"/>
      <c r="BR96" s="443"/>
      <c r="BS96" s="443"/>
      <c r="BT96" s="443"/>
      <c r="BU96" s="443"/>
      <c r="BV96" s="443"/>
      <c r="BW96" s="443"/>
      <c r="BX96" s="444"/>
    </row>
    <row r="97" spans="1:77" ht="23.25" customHeight="1" x14ac:dyDescent="0.3">
      <c r="A97" s="500" t="s">
        <v>417</v>
      </c>
      <c r="B97" s="527"/>
      <c r="C97" s="527"/>
      <c r="D97" s="527"/>
      <c r="E97" s="527"/>
      <c r="F97" s="527"/>
      <c r="G97" s="527"/>
      <c r="H97" s="527"/>
      <c r="I97" s="527"/>
      <c r="J97" s="527"/>
      <c r="K97" s="527"/>
      <c r="L97" s="527"/>
      <c r="M97" s="527"/>
      <c r="N97" s="527"/>
      <c r="O97" s="527"/>
      <c r="P97" s="527"/>
      <c r="Q97" s="527"/>
      <c r="R97" s="527"/>
      <c r="S97" s="527"/>
      <c r="T97" s="527"/>
      <c r="U97" s="527"/>
      <c r="V97" s="527"/>
      <c r="W97" s="527"/>
      <c r="X97" s="527"/>
      <c r="Y97" s="527"/>
      <c r="Z97" s="527"/>
      <c r="AA97" s="527"/>
      <c r="AB97" s="527"/>
      <c r="AC97" s="527"/>
      <c r="AD97" s="527"/>
      <c r="AE97" s="528"/>
      <c r="AF97" s="450" t="s">
        <v>418</v>
      </c>
      <c r="AG97" s="441"/>
      <c r="AH97" s="441"/>
      <c r="AI97" s="441"/>
      <c r="AJ97" s="441" t="s">
        <v>419</v>
      </c>
      <c r="AK97" s="441"/>
      <c r="AL97" s="441"/>
      <c r="AM97" s="441"/>
      <c r="AN97" s="441"/>
      <c r="AO97" s="441"/>
      <c r="AP97" s="441"/>
      <c r="AQ97" s="441"/>
      <c r="AR97" s="440"/>
      <c r="AS97" s="440"/>
      <c r="AT97" s="440"/>
      <c r="AU97" s="440"/>
      <c r="AV97" s="440"/>
      <c r="AW97" s="480"/>
      <c r="AX97" s="480"/>
      <c r="AY97" s="480"/>
      <c r="AZ97" s="480"/>
      <c r="BA97" s="480"/>
      <c r="BB97" s="480"/>
      <c r="BC97" s="480"/>
      <c r="BD97" s="480"/>
      <c r="BE97" s="480"/>
      <c r="BF97" s="480"/>
      <c r="BG97" s="480"/>
      <c r="BH97" s="480"/>
      <c r="BI97" s="480"/>
      <c r="BJ97" s="480"/>
      <c r="BK97" s="480"/>
      <c r="BL97" s="480"/>
      <c r="BM97" s="480"/>
      <c r="BN97" s="480"/>
      <c r="BO97" s="480"/>
      <c r="BP97" s="480"/>
      <c r="BQ97" s="480"/>
      <c r="BR97" s="443"/>
      <c r="BS97" s="443"/>
      <c r="BT97" s="443"/>
      <c r="BU97" s="443"/>
      <c r="BV97" s="443"/>
      <c r="BW97" s="443"/>
      <c r="BX97" s="444"/>
    </row>
    <row r="98" spans="1:77" ht="37.5" hidden="1" customHeight="1" x14ac:dyDescent="0.3">
      <c r="A98" s="500" t="s">
        <v>420</v>
      </c>
      <c r="B98" s="500"/>
      <c r="C98" s="500"/>
      <c r="D98" s="500"/>
      <c r="E98" s="500"/>
      <c r="F98" s="500"/>
      <c r="G98" s="500"/>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1"/>
      <c r="AF98" s="502" t="s">
        <v>421</v>
      </c>
      <c r="AG98" s="503"/>
      <c r="AH98" s="503"/>
      <c r="AI98" s="504"/>
      <c r="AJ98" s="505" t="s">
        <v>422</v>
      </c>
      <c r="AK98" s="503"/>
      <c r="AL98" s="503"/>
      <c r="AM98" s="503"/>
      <c r="AN98" s="503"/>
      <c r="AO98" s="503"/>
      <c r="AP98" s="503"/>
      <c r="AQ98" s="504"/>
      <c r="AR98" s="506"/>
      <c r="AS98" s="487"/>
      <c r="AT98" s="487"/>
      <c r="AU98" s="487"/>
      <c r="AV98" s="488"/>
      <c r="AW98" s="516"/>
      <c r="AX98" s="517"/>
      <c r="AY98" s="517"/>
      <c r="AZ98" s="517"/>
      <c r="BA98" s="517"/>
      <c r="BB98" s="517"/>
      <c r="BC98" s="518"/>
      <c r="BD98" s="516"/>
      <c r="BE98" s="517"/>
      <c r="BF98" s="517"/>
      <c r="BG98" s="517"/>
      <c r="BH98" s="517"/>
      <c r="BI98" s="517"/>
      <c r="BJ98" s="518"/>
      <c r="BK98" s="516"/>
      <c r="BL98" s="517"/>
      <c r="BM98" s="517"/>
      <c r="BN98" s="517"/>
      <c r="BO98" s="517"/>
      <c r="BP98" s="517"/>
      <c r="BQ98" s="518"/>
      <c r="BR98" s="495"/>
      <c r="BS98" s="496"/>
      <c r="BT98" s="496"/>
      <c r="BU98" s="496"/>
      <c r="BV98" s="496"/>
      <c r="BW98" s="496"/>
      <c r="BX98" s="497"/>
    </row>
    <row r="99" spans="1:77" ht="48" customHeight="1" x14ac:dyDescent="0.3">
      <c r="A99" s="447" t="s">
        <v>423</v>
      </c>
      <c r="B99" s="448"/>
      <c r="C99" s="448"/>
      <c r="D99" s="448"/>
      <c r="E99" s="448"/>
      <c r="F99" s="448"/>
      <c r="G99" s="448"/>
      <c r="H99" s="448"/>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9"/>
      <c r="AF99" s="450" t="s">
        <v>424</v>
      </c>
      <c r="AG99" s="441"/>
      <c r="AH99" s="441"/>
      <c r="AI99" s="441"/>
      <c r="AJ99" s="441" t="s">
        <v>425</v>
      </c>
      <c r="AK99" s="441"/>
      <c r="AL99" s="441"/>
      <c r="AM99" s="441"/>
      <c r="AN99" s="441"/>
      <c r="AO99" s="441"/>
      <c r="AP99" s="441"/>
      <c r="AQ99" s="441"/>
      <c r="AR99" s="440" t="s">
        <v>425</v>
      </c>
      <c r="AS99" s="440"/>
      <c r="AT99" s="440"/>
      <c r="AU99" s="440"/>
      <c r="AV99" s="440"/>
      <c r="AW99" s="480">
        <f>'5целевые243'!CL17</f>
        <v>0</v>
      </c>
      <c r="AX99" s="480"/>
      <c r="AY99" s="480"/>
      <c r="AZ99" s="480"/>
      <c r="BA99" s="480"/>
      <c r="BB99" s="480"/>
      <c r="BC99" s="480"/>
      <c r="BD99" s="480">
        <f>'5целевые243'!CS17</f>
        <v>0</v>
      </c>
      <c r="BE99" s="480"/>
      <c r="BF99" s="480"/>
      <c r="BG99" s="480"/>
      <c r="BH99" s="480"/>
      <c r="BI99" s="480"/>
      <c r="BJ99" s="480"/>
      <c r="BK99" s="480">
        <f>'5целевые243'!CZ17</f>
        <v>0</v>
      </c>
      <c r="BL99" s="480"/>
      <c r="BM99" s="480"/>
      <c r="BN99" s="480"/>
      <c r="BO99" s="480"/>
      <c r="BP99" s="480"/>
      <c r="BQ99" s="480"/>
      <c r="BR99" s="443"/>
      <c r="BS99" s="443"/>
      <c r="BT99" s="443"/>
      <c r="BU99" s="443"/>
      <c r="BV99" s="443"/>
      <c r="BW99" s="443"/>
      <c r="BX99" s="444"/>
    </row>
    <row r="100" spans="1:77" ht="26.25" customHeight="1" x14ac:dyDescent="0.3">
      <c r="A100" s="507" t="s">
        <v>692</v>
      </c>
      <c r="B100" s="448"/>
      <c r="C100" s="448"/>
      <c r="D100" s="448"/>
      <c r="E100" s="448"/>
      <c r="F100" s="448"/>
      <c r="G100" s="448"/>
      <c r="H100" s="448"/>
      <c r="I100" s="448"/>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9"/>
      <c r="AF100" s="450" t="s">
        <v>426</v>
      </c>
      <c r="AG100" s="441"/>
      <c r="AH100" s="441"/>
      <c r="AI100" s="441"/>
      <c r="AJ100" s="441" t="s">
        <v>427</v>
      </c>
      <c r="AK100" s="441"/>
      <c r="AL100" s="441"/>
      <c r="AM100" s="441"/>
      <c r="AN100" s="441"/>
      <c r="AO100" s="441"/>
      <c r="AP100" s="441"/>
      <c r="AQ100" s="441"/>
      <c r="AR100" s="440" t="s">
        <v>427</v>
      </c>
      <c r="AS100" s="440"/>
      <c r="AT100" s="440"/>
      <c r="AU100" s="440"/>
      <c r="AV100" s="440"/>
      <c r="AW100" s="480">
        <f>закупки221!CL25+коммунальные!W42+'прочие работы и услуги'!CJ49+'ОС и МЗ'!CJ34+'5целевые244'!CL49+'5целевые244 основные'!CL21+'2(223)'!O40+'2 платные'!CL28-'2 платные'!CL27</f>
        <v>4807690.9400000004</v>
      </c>
      <c r="AX100" s="480"/>
      <c r="AY100" s="480"/>
      <c r="AZ100" s="480"/>
      <c r="BA100" s="480"/>
      <c r="BB100" s="480"/>
      <c r="BC100" s="480"/>
      <c r="BD100" s="480">
        <f>703600+1202300+640200+382600+939600.2+21200+326500</f>
        <v>4216000.2</v>
      </c>
      <c r="BE100" s="480"/>
      <c r="BF100" s="480"/>
      <c r="BG100" s="480"/>
      <c r="BH100" s="480"/>
      <c r="BI100" s="480"/>
      <c r="BJ100" s="480"/>
      <c r="BK100" s="480">
        <f>1175500+703600+640200+382600+939600.2+25347+336753</f>
        <v>4203600.2</v>
      </c>
      <c r="BL100" s="480"/>
      <c r="BM100" s="480"/>
      <c r="BN100" s="480"/>
      <c r="BO100" s="480"/>
      <c r="BP100" s="480"/>
      <c r="BQ100" s="480"/>
      <c r="BR100" s="443"/>
      <c r="BS100" s="443"/>
      <c r="BT100" s="443"/>
      <c r="BU100" s="443"/>
      <c r="BV100" s="443"/>
      <c r="BW100" s="443"/>
      <c r="BX100" s="444"/>
      <c r="BY100" t="s">
        <v>747</v>
      </c>
    </row>
    <row r="101" spans="1:77" ht="45.75" customHeight="1" x14ac:dyDescent="0.3">
      <c r="A101" s="481" t="s">
        <v>677</v>
      </c>
      <c r="B101" s="482"/>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c r="Z101" s="482"/>
      <c r="AA101" s="482"/>
      <c r="AB101" s="482"/>
      <c r="AC101" s="482"/>
      <c r="AD101" s="482"/>
      <c r="AE101" s="485"/>
      <c r="AF101" s="486" t="s">
        <v>429</v>
      </c>
      <c r="AG101" s="487"/>
      <c r="AH101" s="487"/>
      <c r="AI101" s="488"/>
      <c r="AJ101" s="508" t="s">
        <v>693</v>
      </c>
      <c r="AK101" s="509"/>
      <c r="AL101" s="509"/>
      <c r="AM101" s="509"/>
      <c r="AN101" s="509"/>
      <c r="AO101" s="509"/>
      <c r="AP101" s="509"/>
      <c r="AQ101" s="510"/>
      <c r="AR101" s="508"/>
      <c r="AS101" s="509"/>
      <c r="AT101" s="509"/>
      <c r="AU101" s="509"/>
      <c r="AV101" s="510"/>
      <c r="AW101" s="492"/>
      <c r="AX101" s="498"/>
      <c r="AY101" s="498"/>
      <c r="AZ101" s="498"/>
      <c r="BA101" s="498"/>
      <c r="BB101" s="498"/>
      <c r="BC101" s="499"/>
      <c r="BD101" s="492"/>
      <c r="BE101" s="493"/>
      <c r="BF101" s="493"/>
      <c r="BG101" s="493"/>
      <c r="BH101" s="493"/>
      <c r="BI101" s="493"/>
      <c r="BJ101" s="494"/>
      <c r="BK101" s="492"/>
      <c r="BL101" s="493"/>
      <c r="BM101" s="493"/>
      <c r="BN101" s="493"/>
      <c r="BO101" s="493"/>
      <c r="BP101" s="493"/>
      <c r="BQ101" s="494"/>
      <c r="BR101" s="495"/>
      <c r="BS101" s="496"/>
      <c r="BT101" s="496"/>
      <c r="BU101" s="496"/>
      <c r="BV101" s="496"/>
      <c r="BW101" s="496"/>
      <c r="BX101" s="497"/>
    </row>
    <row r="102" spans="1:77" ht="19.5" customHeight="1" x14ac:dyDescent="0.3">
      <c r="A102" s="511" t="s">
        <v>622</v>
      </c>
      <c r="B102" s="512"/>
      <c r="C102" s="512"/>
      <c r="D102" s="512"/>
      <c r="E102" s="512"/>
      <c r="F102" s="512"/>
      <c r="G102" s="512"/>
      <c r="H102" s="512"/>
      <c r="I102" s="512"/>
      <c r="J102" s="512"/>
      <c r="K102" s="512"/>
      <c r="L102" s="512"/>
      <c r="M102" s="512"/>
      <c r="N102" s="512"/>
      <c r="O102" s="512"/>
      <c r="P102" s="512"/>
      <c r="Q102" s="512"/>
      <c r="R102" s="512"/>
      <c r="S102" s="512"/>
      <c r="T102" s="512"/>
      <c r="U102" s="512"/>
      <c r="V102" s="512"/>
      <c r="W102" s="512"/>
      <c r="X102" s="512"/>
      <c r="Y102" s="512"/>
      <c r="Z102" s="512"/>
      <c r="AA102" s="512"/>
      <c r="AB102" s="512"/>
      <c r="AC102" s="512"/>
      <c r="AD102" s="512"/>
      <c r="AE102" s="512"/>
      <c r="AF102" s="489" t="s">
        <v>678</v>
      </c>
      <c r="AG102" s="490"/>
      <c r="AH102" s="490"/>
      <c r="AI102" s="491"/>
      <c r="AJ102" s="508" t="s">
        <v>623</v>
      </c>
      <c r="AK102" s="509"/>
      <c r="AL102" s="509"/>
      <c r="AM102" s="509"/>
      <c r="AN102" s="509"/>
      <c r="AO102" s="509"/>
      <c r="AP102" s="509"/>
      <c r="AQ102" s="510"/>
      <c r="AR102" s="508" t="s">
        <v>623</v>
      </c>
      <c r="AS102" s="509"/>
      <c r="AT102" s="509"/>
      <c r="AU102" s="509"/>
      <c r="AV102" s="510"/>
      <c r="AW102" s="492">
        <f>коммунальные!W43+'2(223)'!O41</f>
        <v>1727452.0000000002</v>
      </c>
      <c r="AX102" s="498"/>
      <c r="AY102" s="498"/>
      <c r="AZ102" s="498"/>
      <c r="BA102" s="498"/>
      <c r="BB102" s="498"/>
      <c r="BC102" s="499"/>
      <c r="BD102" s="492"/>
      <c r="BE102" s="493"/>
      <c r="BF102" s="493"/>
      <c r="BG102" s="493"/>
      <c r="BH102" s="493"/>
      <c r="BI102" s="493"/>
      <c r="BJ102" s="494"/>
      <c r="BK102" s="492"/>
      <c r="BL102" s="493"/>
      <c r="BM102" s="493"/>
      <c r="BN102" s="493"/>
      <c r="BO102" s="493"/>
      <c r="BP102" s="493"/>
      <c r="BQ102" s="494"/>
      <c r="BR102" s="495"/>
      <c r="BS102" s="496"/>
      <c r="BT102" s="496"/>
      <c r="BU102" s="496"/>
      <c r="BV102" s="496"/>
      <c r="BW102" s="496"/>
      <c r="BX102" s="497"/>
    </row>
    <row r="103" spans="1:77" ht="34.5" customHeight="1" x14ac:dyDescent="0.3">
      <c r="A103" s="513" t="s">
        <v>428</v>
      </c>
      <c r="B103" s="514"/>
      <c r="C103" s="514"/>
      <c r="D103" s="514"/>
      <c r="E103" s="514"/>
      <c r="F103" s="514"/>
      <c r="G103" s="514"/>
      <c r="H103" s="514"/>
      <c r="I103" s="514"/>
      <c r="J103" s="514"/>
      <c r="K103" s="514"/>
      <c r="L103" s="514"/>
      <c r="M103" s="514"/>
      <c r="N103" s="514"/>
      <c r="O103" s="514"/>
      <c r="P103" s="514"/>
      <c r="Q103" s="514"/>
      <c r="R103" s="514"/>
      <c r="S103" s="514"/>
      <c r="T103" s="514"/>
      <c r="U103" s="514"/>
      <c r="V103" s="514"/>
      <c r="W103" s="514"/>
      <c r="X103" s="514"/>
      <c r="Y103" s="514"/>
      <c r="Z103" s="514"/>
      <c r="AA103" s="514"/>
      <c r="AB103" s="514"/>
      <c r="AC103" s="514"/>
      <c r="AD103" s="514"/>
      <c r="AE103" s="515"/>
      <c r="AF103" s="484" t="s">
        <v>679</v>
      </c>
      <c r="AG103" s="441"/>
      <c r="AH103" s="441"/>
      <c r="AI103" s="441"/>
      <c r="AJ103" s="441" t="s">
        <v>430</v>
      </c>
      <c r="AK103" s="441"/>
      <c r="AL103" s="441"/>
      <c r="AM103" s="441"/>
      <c r="AN103" s="441"/>
      <c r="AO103" s="441"/>
      <c r="AP103" s="441"/>
      <c r="AQ103" s="441"/>
      <c r="AR103" s="440" t="s">
        <v>560</v>
      </c>
      <c r="AS103" s="440"/>
      <c r="AT103" s="440"/>
      <c r="AU103" s="440"/>
      <c r="AV103" s="440"/>
      <c r="AW103" s="480">
        <f>AW105</f>
        <v>0</v>
      </c>
      <c r="AX103" s="480"/>
      <c r="AY103" s="480"/>
      <c r="AZ103" s="480"/>
      <c r="BA103" s="480"/>
      <c r="BB103" s="480"/>
      <c r="BC103" s="480"/>
      <c r="BD103" s="480"/>
      <c r="BE103" s="480"/>
      <c r="BF103" s="480"/>
      <c r="BG103" s="480"/>
      <c r="BH103" s="480"/>
      <c r="BI103" s="480"/>
      <c r="BJ103" s="480"/>
      <c r="BK103" s="480">
        <f>BK105</f>
        <v>0</v>
      </c>
      <c r="BL103" s="480"/>
      <c r="BM103" s="480"/>
      <c r="BN103" s="480"/>
      <c r="BO103" s="480"/>
      <c r="BP103" s="480"/>
      <c r="BQ103" s="480"/>
      <c r="BR103" s="443"/>
      <c r="BS103" s="443"/>
      <c r="BT103" s="443"/>
      <c r="BU103" s="443"/>
      <c r="BV103" s="443"/>
      <c r="BW103" s="443"/>
      <c r="BX103" s="444"/>
    </row>
    <row r="104" spans="1:77" ht="50.25" customHeight="1" x14ac:dyDescent="0.25">
      <c r="A104" s="481" t="s">
        <v>508</v>
      </c>
      <c r="B104" s="482"/>
      <c r="C104" s="482"/>
      <c r="D104" s="482"/>
      <c r="E104" s="482"/>
      <c r="F104" s="482"/>
      <c r="G104" s="482"/>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c r="AE104" s="483"/>
      <c r="AF104" s="484" t="s">
        <v>680</v>
      </c>
      <c r="AG104" s="441"/>
      <c r="AH104" s="441"/>
      <c r="AI104" s="441"/>
      <c r="AJ104" s="441" t="s">
        <v>431</v>
      </c>
      <c r="AK104" s="441"/>
      <c r="AL104" s="441"/>
      <c r="AM104" s="441"/>
      <c r="AN104" s="441"/>
      <c r="AO104" s="441"/>
      <c r="AP104" s="441"/>
      <c r="AQ104" s="441"/>
      <c r="AR104" s="440"/>
      <c r="AS104" s="440"/>
      <c r="AT104" s="440"/>
      <c r="AU104" s="440"/>
      <c r="AV104" s="440"/>
      <c r="AW104" s="442"/>
      <c r="AX104" s="442"/>
      <c r="AY104" s="442"/>
      <c r="AZ104" s="442"/>
      <c r="BA104" s="442"/>
      <c r="BB104" s="442"/>
      <c r="BC104" s="442"/>
      <c r="BD104" s="442"/>
      <c r="BE104" s="442"/>
      <c r="BF104" s="442"/>
      <c r="BG104" s="442"/>
      <c r="BH104" s="442"/>
      <c r="BI104" s="442"/>
      <c r="BJ104" s="442"/>
      <c r="BK104" s="442"/>
      <c r="BL104" s="442"/>
      <c r="BM104" s="442"/>
      <c r="BN104" s="442"/>
      <c r="BO104" s="442"/>
      <c r="BP104" s="442"/>
      <c r="BQ104" s="442"/>
      <c r="BR104" s="443"/>
      <c r="BS104" s="443"/>
      <c r="BT104" s="443"/>
      <c r="BU104" s="443"/>
      <c r="BV104" s="443"/>
      <c r="BW104" s="443"/>
      <c r="BX104" s="444"/>
    </row>
    <row r="105" spans="1:77" ht="51.75" customHeight="1" x14ac:dyDescent="0.25">
      <c r="A105" s="481" t="s">
        <v>704</v>
      </c>
      <c r="B105" s="482"/>
      <c r="C105" s="482"/>
      <c r="D105" s="482"/>
      <c r="E105" s="482"/>
      <c r="F105" s="482"/>
      <c r="G105" s="482"/>
      <c r="H105" s="482"/>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c r="AE105" s="483"/>
      <c r="AF105" s="484" t="s">
        <v>681</v>
      </c>
      <c r="AG105" s="441"/>
      <c r="AH105" s="441"/>
      <c r="AI105" s="441"/>
      <c r="AJ105" s="441" t="s">
        <v>432</v>
      </c>
      <c r="AK105" s="441"/>
      <c r="AL105" s="441"/>
      <c r="AM105" s="441"/>
      <c r="AN105" s="441"/>
      <c r="AO105" s="441"/>
      <c r="AP105" s="441"/>
      <c r="AQ105" s="441"/>
      <c r="AR105" s="440" t="s">
        <v>560</v>
      </c>
      <c r="AS105" s="440"/>
      <c r="AT105" s="440"/>
      <c r="AU105" s="440"/>
      <c r="AV105" s="440"/>
      <c r="AW105" s="442"/>
      <c r="AX105" s="442"/>
      <c r="AY105" s="442"/>
      <c r="AZ105" s="442"/>
      <c r="BA105" s="442"/>
      <c r="BB105" s="442"/>
      <c r="BC105" s="442"/>
      <c r="BD105" s="442"/>
      <c r="BE105" s="442"/>
      <c r="BF105" s="442"/>
      <c r="BG105" s="442"/>
      <c r="BH105" s="442"/>
      <c r="BI105" s="442"/>
      <c r="BJ105" s="442"/>
      <c r="BK105" s="442"/>
      <c r="BL105" s="442"/>
      <c r="BM105" s="442"/>
      <c r="BN105" s="442"/>
      <c r="BO105" s="442"/>
      <c r="BP105" s="442"/>
      <c r="BQ105" s="442"/>
      <c r="BR105" s="443"/>
      <c r="BS105" s="443"/>
      <c r="BT105" s="443"/>
      <c r="BU105" s="443"/>
      <c r="BV105" s="443"/>
      <c r="BW105" s="443"/>
      <c r="BX105" s="444"/>
    </row>
    <row r="106" spans="1:77" s="164" customFormat="1" ht="27" customHeight="1" x14ac:dyDescent="0.25">
      <c r="A106" s="481" t="s">
        <v>682</v>
      </c>
      <c r="B106" s="482"/>
      <c r="C106" s="482"/>
      <c r="D106" s="482"/>
      <c r="E106" s="48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3"/>
      <c r="AF106" s="484" t="s">
        <v>683</v>
      </c>
      <c r="AG106" s="441"/>
      <c r="AH106" s="441"/>
      <c r="AI106" s="441"/>
      <c r="AJ106" s="440" t="s">
        <v>684</v>
      </c>
      <c r="AK106" s="441"/>
      <c r="AL106" s="441"/>
      <c r="AM106" s="441"/>
      <c r="AN106" s="441"/>
      <c r="AO106" s="441"/>
      <c r="AP106" s="441"/>
      <c r="AQ106" s="441"/>
      <c r="AR106" s="440"/>
      <c r="AS106" s="440"/>
      <c r="AT106" s="440"/>
      <c r="AU106" s="440"/>
      <c r="AV106" s="440"/>
      <c r="AW106" s="442"/>
      <c r="AX106" s="442"/>
      <c r="AY106" s="442"/>
      <c r="AZ106" s="442"/>
      <c r="BA106" s="442"/>
      <c r="BB106" s="442"/>
      <c r="BC106" s="442"/>
      <c r="BD106" s="442"/>
      <c r="BE106" s="442"/>
      <c r="BF106" s="442"/>
      <c r="BG106" s="442"/>
      <c r="BH106" s="442"/>
      <c r="BI106" s="442"/>
      <c r="BJ106" s="442"/>
      <c r="BK106" s="442"/>
      <c r="BL106" s="442"/>
      <c r="BM106" s="442"/>
      <c r="BN106" s="442"/>
      <c r="BO106" s="442"/>
      <c r="BP106" s="442"/>
      <c r="BQ106" s="442"/>
      <c r="BR106" s="443"/>
      <c r="BS106" s="443"/>
      <c r="BT106" s="443"/>
      <c r="BU106" s="443"/>
      <c r="BV106" s="443"/>
      <c r="BW106" s="443"/>
      <c r="BX106" s="444"/>
    </row>
    <row r="107" spans="1:77" ht="15.75" x14ac:dyDescent="0.25">
      <c r="A107" s="477" t="s">
        <v>433</v>
      </c>
      <c r="B107" s="478"/>
      <c r="C107" s="478"/>
      <c r="D107" s="478"/>
      <c r="E107" s="478"/>
      <c r="F107" s="478"/>
      <c r="G107" s="478"/>
      <c r="H107" s="478"/>
      <c r="I107" s="478"/>
      <c r="J107" s="478"/>
      <c r="K107" s="478"/>
      <c r="L107" s="478"/>
      <c r="M107" s="478"/>
      <c r="N107" s="478"/>
      <c r="O107" s="478"/>
      <c r="P107" s="478"/>
      <c r="Q107" s="478"/>
      <c r="R107" s="478"/>
      <c r="S107" s="478"/>
      <c r="T107" s="478"/>
      <c r="U107" s="478"/>
      <c r="V107" s="478"/>
      <c r="W107" s="478"/>
      <c r="X107" s="478"/>
      <c r="Y107" s="478"/>
      <c r="Z107" s="478"/>
      <c r="AA107" s="478"/>
      <c r="AB107" s="478"/>
      <c r="AC107" s="478"/>
      <c r="AD107" s="478"/>
      <c r="AE107" s="479"/>
      <c r="AF107" s="470" t="s">
        <v>434</v>
      </c>
      <c r="AG107" s="471"/>
      <c r="AH107" s="471"/>
      <c r="AI107" s="471"/>
      <c r="AJ107" s="471" t="s">
        <v>435</v>
      </c>
      <c r="AK107" s="471"/>
      <c r="AL107" s="471"/>
      <c r="AM107" s="471"/>
      <c r="AN107" s="471"/>
      <c r="AO107" s="471"/>
      <c r="AP107" s="471"/>
      <c r="AQ107" s="471"/>
      <c r="AR107" s="440"/>
      <c r="AS107" s="440"/>
      <c r="AT107" s="440"/>
      <c r="AU107" s="440"/>
      <c r="AV107" s="440"/>
      <c r="AW107" s="442"/>
      <c r="AX107" s="442"/>
      <c r="AY107" s="442"/>
      <c r="AZ107" s="442"/>
      <c r="BA107" s="442"/>
      <c r="BB107" s="442"/>
      <c r="BC107" s="442"/>
      <c r="BD107" s="442"/>
      <c r="BE107" s="442"/>
      <c r="BF107" s="442"/>
      <c r="BG107" s="442"/>
      <c r="BH107" s="442"/>
      <c r="BI107" s="442"/>
      <c r="BJ107" s="442"/>
      <c r="BK107" s="442"/>
      <c r="BL107" s="442"/>
      <c r="BM107" s="442"/>
      <c r="BN107" s="442"/>
      <c r="BO107" s="442"/>
      <c r="BP107" s="442"/>
      <c r="BQ107" s="442"/>
      <c r="BR107" s="443" t="s">
        <v>23</v>
      </c>
      <c r="BS107" s="443"/>
      <c r="BT107" s="443"/>
      <c r="BU107" s="443"/>
      <c r="BV107" s="443"/>
      <c r="BW107" s="443"/>
      <c r="BX107" s="444"/>
    </row>
    <row r="108" spans="1:77" ht="24.75" customHeight="1" x14ac:dyDescent="0.25">
      <c r="A108" s="447" t="s">
        <v>436</v>
      </c>
      <c r="B108" s="448"/>
      <c r="C108" s="448"/>
      <c r="D108" s="448"/>
      <c r="E108" s="448"/>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9"/>
      <c r="AF108" s="450" t="s">
        <v>437</v>
      </c>
      <c r="AG108" s="441"/>
      <c r="AH108" s="441"/>
      <c r="AI108" s="441"/>
      <c r="AJ108" s="441"/>
      <c r="AK108" s="441"/>
      <c r="AL108" s="441"/>
      <c r="AM108" s="441"/>
      <c r="AN108" s="441"/>
      <c r="AO108" s="441"/>
      <c r="AP108" s="441"/>
      <c r="AQ108" s="441"/>
      <c r="AR108" s="440"/>
      <c r="AS108" s="440"/>
      <c r="AT108" s="440"/>
      <c r="AU108" s="440"/>
      <c r="AV108" s="440"/>
      <c r="AW108" s="442"/>
      <c r="AX108" s="442"/>
      <c r="AY108" s="442"/>
      <c r="AZ108" s="442"/>
      <c r="BA108" s="442"/>
      <c r="BB108" s="442"/>
      <c r="BC108" s="442"/>
      <c r="BD108" s="442"/>
      <c r="BE108" s="442"/>
      <c r="BF108" s="442"/>
      <c r="BG108" s="442"/>
      <c r="BH108" s="442"/>
      <c r="BI108" s="442"/>
      <c r="BJ108" s="442"/>
      <c r="BK108" s="442"/>
      <c r="BL108" s="442"/>
      <c r="BM108" s="442"/>
      <c r="BN108" s="442"/>
      <c r="BO108" s="442"/>
      <c r="BP108" s="442"/>
      <c r="BQ108" s="442"/>
      <c r="BR108" s="443" t="s">
        <v>23</v>
      </c>
      <c r="BS108" s="443"/>
      <c r="BT108" s="443"/>
      <c r="BU108" s="443"/>
      <c r="BV108" s="443"/>
      <c r="BW108" s="443"/>
      <c r="BX108" s="444"/>
    </row>
    <row r="109" spans="1:77" ht="15.75" x14ac:dyDescent="0.25">
      <c r="A109" s="447" t="s">
        <v>438</v>
      </c>
      <c r="B109" s="448"/>
      <c r="C109" s="448"/>
      <c r="D109" s="448"/>
      <c r="E109" s="448"/>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9"/>
      <c r="AF109" s="450" t="s">
        <v>439</v>
      </c>
      <c r="AG109" s="441"/>
      <c r="AH109" s="441"/>
      <c r="AI109" s="441"/>
      <c r="AJ109" s="441"/>
      <c r="AK109" s="441"/>
      <c r="AL109" s="441"/>
      <c r="AM109" s="441"/>
      <c r="AN109" s="441"/>
      <c r="AO109" s="441"/>
      <c r="AP109" s="441"/>
      <c r="AQ109" s="441"/>
      <c r="AR109" s="440"/>
      <c r="AS109" s="440"/>
      <c r="AT109" s="440"/>
      <c r="AU109" s="440"/>
      <c r="AV109" s="440"/>
      <c r="AW109" s="442"/>
      <c r="AX109" s="442"/>
      <c r="AY109" s="442"/>
      <c r="AZ109" s="442"/>
      <c r="BA109" s="442"/>
      <c r="BB109" s="442"/>
      <c r="BC109" s="442"/>
      <c r="BD109" s="442"/>
      <c r="BE109" s="442"/>
      <c r="BF109" s="442"/>
      <c r="BG109" s="442"/>
      <c r="BH109" s="442"/>
      <c r="BI109" s="442"/>
      <c r="BJ109" s="442"/>
      <c r="BK109" s="442"/>
      <c r="BL109" s="442"/>
      <c r="BM109" s="442"/>
      <c r="BN109" s="442"/>
      <c r="BO109" s="442"/>
      <c r="BP109" s="442"/>
      <c r="BQ109" s="442"/>
      <c r="BR109" s="443" t="s">
        <v>23</v>
      </c>
      <c r="BS109" s="443"/>
      <c r="BT109" s="443"/>
      <c r="BU109" s="443"/>
      <c r="BV109" s="443"/>
      <c r="BW109" s="443"/>
      <c r="BX109" s="444"/>
    </row>
    <row r="110" spans="1:77" ht="15.75" x14ac:dyDescent="0.25">
      <c r="A110" s="452" t="s">
        <v>440</v>
      </c>
      <c r="B110" s="453"/>
      <c r="C110" s="453"/>
      <c r="D110" s="453"/>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3"/>
      <c r="AD110" s="453"/>
      <c r="AE110" s="454"/>
      <c r="AF110" s="450" t="s">
        <v>441</v>
      </c>
      <c r="AG110" s="441"/>
      <c r="AH110" s="441"/>
      <c r="AI110" s="441"/>
      <c r="AJ110" s="441"/>
      <c r="AK110" s="441"/>
      <c r="AL110" s="441"/>
      <c r="AM110" s="441"/>
      <c r="AN110" s="441"/>
      <c r="AO110" s="441"/>
      <c r="AP110" s="441"/>
      <c r="AQ110" s="441"/>
      <c r="AR110" s="440"/>
      <c r="AS110" s="440"/>
      <c r="AT110" s="440"/>
      <c r="AU110" s="440"/>
      <c r="AV110" s="440"/>
      <c r="AW110" s="442"/>
      <c r="AX110" s="442"/>
      <c r="AY110" s="442"/>
      <c r="AZ110" s="442"/>
      <c r="BA110" s="442"/>
      <c r="BB110" s="442"/>
      <c r="BC110" s="442"/>
      <c r="BD110" s="442"/>
      <c r="BE110" s="442"/>
      <c r="BF110" s="442"/>
      <c r="BG110" s="442"/>
      <c r="BH110" s="442"/>
      <c r="BI110" s="442"/>
      <c r="BJ110" s="442"/>
      <c r="BK110" s="442"/>
      <c r="BL110" s="442"/>
      <c r="BM110" s="442"/>
      <c r="BN110" s="442"/>
      <c r="BO110" s="442"/>
      <c r="BP110" s="442"/>
      <c r="BQ110" s="442"/>
      <c r="BR110" s="443" t="s">
        <v>23</v>
      </c>
      <c r="BS110" s="443"/>
      <c r="BT110" s="443"/>
      <c r="BU110" s="443"/>
      <c r="BV110" s="443"/>
      <c r="BW110" s="443"/>
      <c r="BX110" s="444"/>
    </row>
    <row r="111" spans="1:77" x14ac:dyDescent="0.2">
      <c r="A111" s="467" t="s">
        <v>442</v>
      </c>
      <c r="B111" s="468"/>
      <c r="C111" s="468"/>
      <c r="D111" s="468"/>
      <c r="E111" s="468"/>
      <c r="F111" s="468"/>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68"/>
      <c r="AE111" s="469"/>
      <c r="AF111" s="470" t="s">
        <v>443</v>
      </c>
      <c r="AG111" s="471"/>
      <c r="AH111" s="471"/>
      <c r="AI111" s="471"/>
      <c r="AJ111" s="471" t="s">
        <v>23</v>
      </c>
      <c r="AK111" s="471"/>
      <c r="AL111" s="471"/>
      <c r="AM111" s="471"/>
      <c r="AN111" s="471"/>
      <c r="AO111" s="471"/>
      <c r="AP111" s="471"/>
      <c r="AQ111" s="471"/>
      <c r="AR111" s="440" t="s">
        <v>446</v>
      </c>
      <c r="AS111" s="440"/>
      <c r="AT111" s="440"/>
      <c r="AU111" s="440"/>
      <c r="AV111" s="440"/>
      <c r="AW111" s="446"/>
      <c r="AX111" s="446"/>
      <c r="AY111" s="446"/>
      <c r="AZ111" s="446"/>
      <c r="BA111" s="446"/>
      <c r="BB111" s="446"/>
      <c r="BC111" s="446"/>
      <c r="BD111" s="446"/>
      <c r="BE111" s="446"/>
      <c r="BF111" s="446"/>
      <c r="BG111" s="446"/>
      <c r="BH111" s="446"/>
      <c r="BI111" s="446"/>
      <c r="BJ111" s="446"/>
      <c r="BK111" s="446"/>
      <c r="BL111" s="446"/>
      <c r="BM111" s="446"/>
      <c r="BN111" s="446"/>
      <c r="BO111" s="446"/>
      <c r="BP111" s="446"/>
      <c r="BQ111" s="446"/>
      <c r="BR111" s="465" t="s">
        <v>23</v>
      </c>
      <c r="BS111" s="465"/>
      <c r="BT111" s="465"/>
      <c r="BU111" s="465"/>
      <c r="BV111" s="465"/>
      <c r="BW111" s="465"/>
      <c r="BX111" s="466"/>
    </row>
    <row r="112" spans="1:77" ht="24" customHeight="1" x14ac:dyDescent="0.2">
      <c r="A112" s="447" t="s">
        <v>444</v>
      </c>
      <c r="B112" s="448"/>
      <c r="C112" s="448"/>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9"/>
      <c r="AF112" s="450" t="s">
        <v>445</v>
      </c>
      <c r="AG112" s="441"/>
      <c r="AH112" s="441"/>
      <c r="AI112" s="441"/>
      <c r="AJ112" s="441" t="s">
        <v>446</v>
      </c>
      <c r="AK112" s="441"/>
      <c r="AL112" s="441"/>
      <c r="AM112" s="441"/>
      <c r="AN112" s="441"/>
      <c r="AO112" s="441"/>
      <c r="AP112" s="441"/>
      <c r="AQ112" s="441"/>
      <c r="AR112" s="440"/>
      <c r="AS112" s="440"/>
      <c r="AT112" s="440"/>
      <c r="AU112" s="440"/>
      <c r="AV112" s="440"/>
      <c r="AW112" s="446"/>
      <c r="AX112" s="446"/>
      <c r="AY112" s="446"/>
      <c r="AZ112" s="446"/>
      <c r="BA112" s="446"/>
      <c r="BB112" s="446"/>
      <c r="BC112" s="446"/>
      <c r="BD112" s="446"/>
      <c r="BE112" s="446"/>
      <c r="BF112" s="446"/>
      <c r="BG112" s="446"/>
      <c r="BH112" s="446"/>
      <c r="BI112" s="446"/>
      <c r="BJ112" s="446"/>
      <c r="BK112" s="446"/>
      <c r="BL112" s="446"/>
      <c r="BM112" s="446"/>
      <c r="BN112" s="446"/>
      <c r="BO112" s="446"/>
      <c r="BP112" s="446"/>
      <c r="BQ112" s="446"/>
      <c r="BR112" s="465" t="s">
        <v>23</v>
      </c>
      <c r="BS112" s="465"/>
      <c r="BT112" s="465"/>
      <c r="BU112" s="465"/>
      <c r="BV112" s="465"/>
      <c r="BW112" s="465"/>
      <c r="BX112" s="466"/>
    </row>
    <row r="113" spans="1:76" ht="13.5" thickBot="1" x14ac:dyDescent="0.25">
      <c r="A113" s="473"/>
      <c r="B113" s="474"/>
      <c r="C113" s="474"/>
      <c r="D113" s="474"/>
      <c r="E113" s="474"/>
      <c r="F113" s="474"/>
      <c r="G113" s="474"/>
      <c r="H113" s="474"/>
      <c r="I113" s="474"/>
      <c r="J113" s="474"/>
      <c r="K113" s="474"/>
      <c r="L113" s="474"/>
      <c r="M113" s="474"/>
      <c r="N113" s="474"/>
      <c r="O113" s="474"/>
      <c r="P113" s="474"/>
      <c r="Q113" s="474"/>
      <c r="R113" s="474"/>
      <c r="S113" s="474"/>
      <c r="T113" s="474"/>
      <c r="U113" s="474"/>
      <c r="V113" s="474"/>
      <c r="W113" s="474"/>
      <c r="X113" s="474"/>
      <c r="Y113" s="474"/>
      <c r="Z113" s="474"/>
      <c r="AA113" s="474"/>
      <c r="AB113" s="474"/>
      <c r="AC113" s="474"/>
      <c r="AD113" s="474"/>
      <c r="AE113" s="475"/>
      <c r="AF113" s="476"/>
      <c r="AG113" s="472"/>
      <c r="AH113" s="472"/>
      <c r="AI113" s="472"/>
      <c r="AJ113" s="472"/>
      <c r="AK113" s="472"/>
      <c r="AL113" s="472"/>
      <c r="AM113" s="472"/>
      <c r="AN113" s="472"/>
      <c r="AO113" s="472"/>
      <c r="AP113" s="472"/>
      <c r="AQ113" s="472"/>
      <c r="AR113" s="472"/>
      <c r="AS113" s="472"/>
      <c r="AT113" s="472"/>
      <c r="AU113" s="472"/>
      <c r="AV113" s="472"/>
      <c r="AW113" s="445"/>
      <c r="AX113" s="445"/>
      <c r="AY113" s="445"/>
      <c r="AZ113" s="445"/>
      <c r="BA113" s="445"/>
      <c r="BB113" s="445"/>
      <c r="BC113" s="445"/>
      <c r="BD113" s="445"/>
      <c r="BE113" s="445"/>
      <c r="BF113" s="445"/>
      <c r="BG113" s="445"/>
      <c r="BH113" s="445"/>
      <c r="BI113" s="445"/>
      <c r="BJ113" s="445"/>
      <c r="BK113" s="445"/>
      <c r="BL113" s="445"/>
      <c r="BM113" s="445"/>
      <c r="BN113" s="445"/>
      <c r="BO113" s="445"/>
      <c r="BP113" s="445"/>
      <c r="BQ113" s="445"/>
      <c r="BR113" s="445"/>
      <c r="BS113" s="445"/>
      <c r="BT113" s="445"/>
      <c r="BU113" s="445"/>
      <c r="BV113" s="445"/>
      <c r="BW113" s="445"/>
      <c r="BX113" s="451"/>
    </row>
    <row r="114" spans="1:76" x14ac:dyDescent="0.2">
      <c r="A114" s="58"/>
      <c r="B114" s="58"/>
      <c r="C114" s="58"/>
      <c r="D114" s="58"/>
      <c r="E114" s="58"/>
      <c r="F114" s="58"/>
      <c r="G114" s="58"/>
      <c r="H114" s="58"/>
      <c r="I114" s="58"/>
      <c r="J114" s="58"/>
      <c r="K114" s="58"/>
      <c r="L114" s="58"/>
      <c r="M114" s="58"/>
      <c r="N114" s="58"/>
      <c r="O114" s="58"/>
      <c r="P114" s="58"/>
    </row>
    <row r="115" spans="1:76" ht="12.75" customHeight="1" x14ac:dyDescent="0.2">
      <c r="A115" s="457" t="s">
        <v>447</v>
      </c>
      <c r="B115" s="458"/>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458"/>
      <c r="AG115" s="458"/>
      <c r="AH115" s="458"/>
      <c r="AI115" s="458"/>
      <c r="AJ115" s="458"/>
      <c r="AK115" s="458"/>
      <c r="AL115" s="458"/>
      <c r="AM115" s="458"/>
      <c r="AN115" s="458"/>
      <c r="AO115" s="458"/>
      <c r="AP115" s="458"/>
      <c r="AQ115" s="458"/>
      <c r="AR115" s="458"/>
      <c r="AS115" s="458"/>
      <c r="AT115" s="458"/>
      <c r="AU115" s="458"/>
      <c r="AV115" s="458"/>
      <c r="AW115" s="458"/>
      <c r="AX115" s="458"/>
      <c r="AY115" s="458"/>
      <c r="AZ115" s="458"/>
      <c r="BA115" s="458"/>
      <c r="BB115" s="458"/>
      <c r="BC115" s="458"/>
      <c r="BD115" s="458"/>
      <c r="BE115" s="458"/>
      <c r="BF115" s="458"/>
      <c r="BG115" s="458"/>
      <c r="BH115" s="458"/>
      <c r="BI115" s="458"/>
      <c r="BJ115" s="458"/>
      <c r="BK115" s="458"/>
      <c r="BL115" s="458"/>
      <c r="BM115" s="458"/>
      <c r="BN115" s="458"/>
      <c r="BO115" s="458"/>
      <c r="BP115" s="458"/>
      <c r="BQ115" s="458"/>
      <c r="BR115" s="458"/>
      <c r="BS115" s="458"/>
      <c r="BT115" s="458"/>
      <c r="BU115" s="458"/>
      <c r="BV115" s="458"/>
      <c r="BW115" s="458"/>
      <c r="BX115" s="458"/>
    </row>
    <row r="116" spans="1:76" ht="12.75" customHeight="1" x14ac:dyDescent="0.2">
      <c r="A116" s="457" t="s">
        <v>448</v>
      </c>
      <c r="B116" s="458"/>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58"/>
      <c r="AY116" s="458"/>
      <c r="AZ116" s="458"/>
      <c r="BA116" s="458"/>
      <c r="BB116" s="458"/>
      <c r="BC116" s="458"/>
      <c r="BD116" s="458"/>
      <c r="BE116" s="458"/>
      <c r="BF116" s="458"/>
      <c r="BG116" s="458"/>
      <c r="BH116" s="458"/>
      <c r="BI116" s="458"/>
      <c r="BJ116" s="458"/>
      <c r="BK116" s="458"/>
      <c r="BL116" s="458"/>
      <c r="BM116" s="458"/>
      <c r="BN116" s="458"/>
      <c r="BO116" s="458"/>
      <c r="BP116" s="458"/>
      <c r="BQ116" s="458"/>
      <c r="BR116" s="458"/>
      <c r="BS116" s="458"/>
      <c r="BT116" s="458"/>
      <c r="BU116" s="458"/>
      <c r="BV116" s="458"/>
      <c r="BW116" s="458"/>
      <c r="BX116" s="458"/>
    </row>
    <row r="117" spans="1:76" ht="94.5" customHeight="1" x14ac:dyDescent="0.2">
      <c r="A117" s="459" t="s">
        <v>662</v>
      </c>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460"/>
      <c r="AK117" s="460"/>
      <c r="AL117" s="460"/>
      <c r="AM117" s="460"/>
      <c r="AN117" s="460"/>
      <c r="AO117" s="460"/>
      <c r="AP117" s="460"/>
      <c r="AQ117" s="460"/>
      <c r="AR117" s="460"/>
      <c r="AS117" s="460"/>
      <c r="AT117" s="460"/>
      <c r="AU117" s="460"/>
      <c r="AV117" s="460"/>
      <c r="AW117" s="460"/>
      <c r="AX117" s="460"/>
      <c r="AY117" s="460"/>
      <c r="AZ117" s="460"/>
      <c r="BA117" s="460"/>
      <c r="BB117" s="460"/>
      <c r="BC117" s="460"/>
      <c r="BD117" s="460"/>
      <c r="BE117" s="460"/>
      <c r="BF117" s="460"/>
      <c r="BG117" s="460"/>
      <c r="BH117" s="460"/>
      <c r="BI117" s="460"/>
      <c r="BJ117" s="460"/>
      <c r="BK117" s="460"/>
      <c r="BL117" s="460"/>
      <c r="BM117" s="460"/>
      <c r="BN117" s="460"/>
      <c r="BO117" s="460"/>
      <c r="BP117" s="460"/>
      <c r="BQ117" s="460"/>
      <c r="BR117" s="460"/>
      <c r="BS117" s="460"/>
      <c r="BT117" s="460"/>
      <c r="BU117" s="460"/>
      <c r="BV117" s="460"/>
      <c r="BW117" s="460"/>
      <c r="BX117" s="460"/>
    </row>
    <row r="118" spans="1:76" ht="37.5" customHeight="1" x14ac:dyDescent="0.2">
      <c r="A118" s="461" t="s">
        <v>449</v>
      </c>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row>
    <row r="119" spans="1:76" ht="38.25" customHeight="1" x14ac:dyDescent="0.2">
      <c r="A119" s="461" t="s">
        <v>450</v>
      </c>
      <c r="B119" s="462"/>
      <c r="C119" s="462"/>
      <c r="D119" s="462"/>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c r="AM119" s="462"/>
      <c r="AN119" s="462"/>
      <c r="AO119" s="462"/>
      <c r="AP119" s="462"/>
      <c r="AQ119" s="462"/>
      <c r="AR119" s="462"/>
      <c r="AS119" s="462"/>
      <c r="AT119" s="462"/>
      <c r="AU119" s="462"/>
      <c r="AV119" s="462"/>
      <c r="AW119" s="462"/>
      <c r="AX119" s="462"/>
      <c r="AY119" s="462"/>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row>
    <row r="120" spans="1:76" ht="34.5" customHeight="1" x14ac:dyDescent="0.2">
      <c r="A120" s="455" t="s">
        <v>451</v>
      </c>
      <c r="B120" s="456"/>
      <c r="C120" s="456"/>
      <c r="D120" s="456"/>
      <c r="E120" s="456"/>
      <c r="F120" s="456"/>
      <c r="G120" s="456"/>
      <c r="H120" s="456"/>
      <c r="I120" s="456"/>
      <c r="J120" s="456"/>
      <c r="K120" s="456"/>
      <c r="L120" s="456"/>
      <c r="M120" s="456"/>
      <c r="N120" s="456"/>
      <c r="O120" s="456"/>
      <c r="P120" s="456"/>
      <c r="Q120" s="456"/>
      <c r="R120" s="456"/>
      <c r="S120" s="456"/>
      <c r="T120" s="456"/>
      <c r="U120" s="456"/>
      <c r="V120" s="456"/>
      <c r="W120" s="456"/>
      <c r="X120" s="456"/>
      <c r="Y120" s="456"/>
      <c r="Z120" s="456"/>
      <c r="AA120" s="456"/>
      <c r="AB120" s="456"/>
      <c r="AC120" s="456"/>
      <c r="AD120" s="456"/>
      <c r="AE120" s="456"/>
      <c r="AF120" s="456"/>
      <c r="AG120" s="456"/>
      <c r="AH120" s="456"/>
      <c r="AI120" s="456"/>
      <c r="AJ120" s="456"/>
      <c r="AK120" s="456"/>
      <c r="AL120" s="456"/>
      <c r="AM120" s="456"/>
      <c r="AN120" s="456"/>
      <c r="AO120" s="456"/>
      <c r="AP120" s="456"/>
      <c r="AQ120" s="456"/>
      <c r="AR120" s="456"/>
      <c r="AS120" s="456"/>
      <c r="AT120" s="456"/>
      <c r="AU120" s="456"/>
      <c r="AV120" s="456"/>
      <c r="AW120" s="456"/>
      <c r="AX120" s="456"/>
      <c r="AY120" s="456"/>
      <c r="AZ120" s="456"/>
      <c r="BA120" s="456"/>
      <c r="BB120" s="456"/>
      <c r="BC120" s="456"/>
      <c r="BD120" s="456"/>
      <c r="BE120" s="456"/>
      <c r="BF120" s="456"/>
      <c r="BG120" s="456"/>
      <c r="BH120" s="456"/>
      <c r="BI120" s="456"/>
      <c r="BJ120" s="456"/>
      <c r="BK120" s="456"/>
      <c r="BL120" s="456"/>
      <c r="BM120" s="456"/>
      <c r="BN120" s="456"/>
      <c r="BO120" s="456"/>
      <c r="BP120" s="456"/>
      <c r="BQ120" s="456"/>
      <c r="BR120" s="456"/>
      <c r="BS120" s="456"/>
      <c r="BT120" s="456"/>
      <c r="BU120" s="456"/>
      <c r="BV120" s="456"/>
      <c r="BW120" s="456"/>
      <c r="BX120" s="456"/>
    </row>
    <row r="121" spans="1:76" ht="32.25" customHeight="1" x14ac:dyDescent="0.2">
      <c r="A121" s="455" t="s">
        <v>663</v>
      </c>
      <c r="B121" s="456"/>
      <c r="C121" s="456"/>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6"/>
      <c r="AY121" s="456"/>
      <c r="AZ121" s="456"/>
      <c r="BA121" s="456"/>
      <c r="BB121" s="456"/>
      <c r="BC121" s="456"/>
      <c r="BD121" s="456"/>
      <c r="BE121" s="456"/>
      <c r="BF121" s="456"/>
      <c r="BG121" s="456"/>
      <c r="BH121" s="456"/>
      <c r="BI121" s="456"/>
      <c r="BJ121" s="456"/>
      <c r="BK121" s="456"/>
      <c r="BL121" s="456"/>
      <c r="BM121" s="456"/>
      <c r="BN121" s="456"/>
      <c r="BO121" s="456"/>
      <c r="BP121" s="456"/>
      <c r="BQ121" s="456"/>
      <c r="BR121" s="456"/>
      <c r="BS121" s="456"/>
      <c r="BT121" s="456"/>
      <c r="BU121" s="456"/>
      <c r="BV121" s="456"/>
      <c r="BW121" s="456"/>
      <c r="BX121" s="456"/>
    </row>
    <row r="122" spans="1:76" ht="12.75" customHeight="1" x14ac:dyDescent="0.2">
      <c r="A122" s="463" t="s">
        <v>452</v>
      </c>
      <c r="B122" s="464"/>
      <c r="C122" s="464"/>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64"/>
      <c r="AD122" s="464"/>
      <c r="AE122" s="464"/>
      <c r="AF122" s="464"/>
      <c r="AG122" s="464"/>
      <c r="AH122" s="464"/>
      <c r="AI122" s="464"/>
      <c r="AJ122" s="464"/>
      <c r="AK122" s="464"/>
      <c r="AL122" s="464"/>
      <c r="AM122" s="464"/>
      <c r="AN122" s="464"/>
      <c r="AO122" s="464"/>
      <c r="AP122" s="464"/>
      <c r="AQ122" s="464"/>
      <c r="AR122" s="464"/>
      <c r="AS122" s="464"/>
      <c r="AT122" s="464"/>
      <c r="AU122" s="464"/>
      <c r="AV122" s="464"/>
      <c r="AW122" s="464"/>
      <c r="AX122" s="464"/>
      <c r="AY122" s="464"/>
      <c r="AZ122" s="464"/>
      <c r="BA122" s="464"/>
      <c r="BB122" s="464"/>
      <c r="BC122" s="464"/>
      <c r="BD122" s="464"/>
      <c r="BE122" s="464"/>
      <c r="BF122" s="464"/>
      <c r="BG122" s="464"/>
      <c r="BH122" s="464"/>
      <c r="BI122" s="464"/>
      <c r="BJ122" s="464"/>
      <c r="BK122" s="464"/>
      <c r="BL122" s="464"/>
      <c r="BM122" s="464"/>
      <c r="BN122" s="464"/>
      <c r="BO122" s="464"/>
      <c r="BP122" s="464"/>
      <c r="BQ122" s="464"/>
      <c r="BR122" s="464"/>
      <c r="BS122" s="464"/>
      <c r="BT122" s="464"/>
      <c r="BU122" s="464"/>
      <c r="BV122" s="464"/>
      <c r="BW122" s="464"/>
      <c r="BX122" s="464"/>
    </row>
    <row r="123" spans="1:76" ht="39.75" customHeight="1" x14ac:dyDescent="0.2">
      <c r="A123" s="455" t="s">
        <v>453</v>
      </c>
      <c r="B123" s="456"/>
      <c r="C123" s="456"/>
      <c r="D123" s="456"/>
      <c r="E123" s="456"/>
      <c r="F123" s="456"/>
      <c r="G123" s="456"/>
      <c r="H123" s="456"/>
      <c r="I123" s="456"/>
      <c r="J123" s="456"/>
      <c r="K123" s="456"/>
      <c r="L123" s="456"/>
      <c r="M123" s="456"/>
      <c r="N123" s="456"/>
      <c r="O123" s="456"/>
      <c r="P123" s="456"/>
      <c r="Q123" s="456"/>
      <c r="R123" s="456"/>
      <c r="S123" s="456"/>
      <c r="T123" s="456"/>
      <c r="U123" s="456"/>
      <c r="V123" s="456"/>
      <c r="W123" s="456"/>
      <c r="X123" s="456"/>
      <c r="Y123" s="456"/>
      <c r="Z123" s="456"/>
      <c r="AA123" s="456"/>
      <c r="AB123" s="456"/>
      <c r="AC123" s="456"/>
      <c r="AD123" s="456"/>
      <c r="AE123" s="456"/>
      <c r="AF123" s="456"/>
      <c r="AG123" s="456"/>
      <c r="AH123" s="456"/>
      <c r="AI123" s="456"/>
      <c r="AJ123" s="456"/>
      <c r="AK123" s="456"/>
      <c r="AL123" s="456"/>
      <c r="AM123" s="456"/>
      <c r="AN123" s="456"/>
      <c r="AO123" s="456"/>
      <c r="AP123" s="456"/>
      <c r="AQ123" s="456"/>
      <c r="AR123" s="456"/>
      <c r="AS123" s="456"/>
      <c r="AT123" s="456"/>
      <c r="AU123" s="456"/>
      <c r="AV123" s="456"/>
      <c r="AW123" s="456"/>
      <c r="AX123" s="456"/>
      <c r="AY123" s="456"/>
      <c r="AZ123" s="456"/>
      <c r="BA123" s="456"/>
      <c r="BB123" s="456"/>
      <c r="BC123" s="456"/>
      <c r="BD123" s="456"/>
      <c r="BE123" s="456"/>
      <c r="BF123" s="456"/>
      <c r="BG123" s="456"/>
      <c r="BH123" s="456"/>
      <c r="BI123" s="456"/>
      <c r="BJ123" s="456"/>
      <c r="BK123" s="456"/>
      <c r="BL123" s="456"/>
      <c r="BM123" s="456"/>
      <c r="BN123" s="456"/>
      <c r="BO123" s="456"/>
      <c r="BP123" s="456"/>
      <c r="BQ123" s="456"/>
      <c r="BR123" s="456"/>
      <c r="BS123" s="456"/>
      <c r="BT123" s="456"/>
      <c r="BU123" s="456"/>
      <c r="BV123" s="456"/>
      <c r="BW123" s="456"/>
      <c r="BX123" s="456"/>
    </row>
  </sheetData>
  <mergeCells count="740">
    <mergeCell ref="A62:AE62"/>
    <mergeCell ref="AF62:AI62"/>
    <mergeCell ref="AJ62:AQ62"/>
    <mergeCell ref="AR62:AV62"/>
    <mergeCell ref="AW62:BC62"/>
    <mergeCell ref="BD62:BJ62"/>
    <mergeCell ref="BK62:BQ62"/>
    <mergeCell ref="BR62:BX62"/>
    <mergeCell ref="A68:AE68"/>
    <mergeCell ref="AF68:AI68"/>
    <mergeCell ref="AJ68:AQ68"/>
    <mergeCell ref="AR68:AV68"/>
    <mergeCell ref="AW68:BC68"/>
    <mergeCell ref="BD68:BJ68"/>
    <mergeCell ref="BK68:BQ68"/>
    <mergeCell ref="BR68:BX68"/>
    <mergeCell ref="A64:AE64"/>
    <mergeCell ref="AF64:AI64"/>
    <mergeCell ref="AJ64:AQ64"/>
    <mergeCell ref="AR64:AV64"/>
    <mergeCell ref="AW64:BC64"/>
    <mergeCell ref="BD64:BJ64"/>
    <mergeCell ref="BK64:BQ64"/>
    <mergeCell ref="AR65:AV65"/>
    <mergeCell ref="A61:AE61"/>
    <mergeCell ref="AF61:AI61"/>
    <mergeCell ref="AJ61:AQ61"/>
    <mergeCell ref="AR61:AV61"/>
    <mergeCell ref="AW61:BC61"/>
    <mergeCell ref="BD61:BJ61"/>
    <mergeCell ref="BK61:BQ61"/>
    <mergeCell ref="BR61:BX61"/>
    <mergeCell ref="A67:AE67"/>
    <mergeCell ref="AF67:AI67"/>
    <mergeCell ref="AJ67:AQ67"/>
    <mergeCell ref="AR67:AV67"/>
    <mergeCell ref="AW67:BC67"/>
    <mergeCell ref="BD67:BJ67"/>
    <mergeCell ref="BK67:BQ67"/>
    <mergeCell ref="BR67:BX67"/>
    <mergeCell ref="A63:AE63"/>
    <mergeCell ref="AF63:AI63"/>
    <mergeCell ref="A66:AE66"/>
    <mergeCell ref="AF66:AI66"/>
    <mergeCell ref="A65:AE65"/>
    <mergeCell ref="AF65:AI65"/>
    <mergeCell ref="AJ65:AQ65"/>
    <mergeCell ref="AJ63:AQ63"/>
    <mergeCell ref="BK93:BQ93"/>
    <mergeCell ref="BR93:BX93"/>
    <mergeCell ref="A92:AE92"/>
    <mergeCell ref="AF92:AI92"/>
    <mergeCell ref="AJ92:AQ92"/>
    <mergeCell ref="A93:AE93"/>
    <mergeCell ref="AF93:AI93"/>
    <mergeCell ref="AJ93:AQ93"/>
    <mergeCell ref="AR74:AV74"/>
    <mergeCell ref="AW74:BC74"/>
    <mergeCell ref="BD74:BJ74"/>
    <mergeCell ref="BK74:BQ74"/>
    <mergeCell ref="BR74:BX74"/>
    <mergeCell ref="BD76:BJ76"/>
    <mergeCell ref="AW78:BC78"/>
    <mergeCell ref="BK76:BQ76"/>
    <mergeCell ref="BR76:BX76"/>
    <mergeCell ref="BR77:BX77"/>
    <mergeCell ref="AW77:BC77"/>
    <mergeCell ref="BD77:BJ77"/>
    <mergeCell ref="BK78:BQ78"/>
    <mergeCell ref="BR78:BX78"/>
    <mergeCell ref="BK77:BQ77"/>
    <mergeCell ref="BK75:BQ75"/>
    <mergeCell ref="A73:AE73"/>
    <mergeCell ref="AF73:AI73"/>
    <mergeCell ref="AJ73:AQ73"/>
    <mergeCell ref="A74:AE74"/>
    <mergeCell ref="AF74:AI74"/>
    <mergeCell ref="AJ74:AQ74"/>
    <mergeCell ref="A46:AE46"/>
    <mergeCell ref="AF46:AI46"/>
    <mergeCell ref="AJ46:AQ46"/>
    <mergeCell ref="AJ47:AQ47"/>
    <mergeCell ref="A49:AE49"/>
    <mergeCell ref="AF49:AI49"/>
    <mergeCell ref="AJ49:AQ49"/>
    <mergeCell ref="A48:AE48"/>
    <mergeCell ref="AF48:AI48"/>
    <mergeCell ref="A50:AE50"/>
    <mergeCell ref="AF50:AI50"/>
    <mergeCell ref="AJ50:AQ50"/>
    <mergeCell ref="AJ48:AQ48"/>
    <mergeCell ref="A47:AE47"/>
    <mergeCell ref="AF47:AI47"/>
    <mergeCell ref="A54:AE54"/>
    <mergeCell ref="AJ57:AQ57"/>
    <mergeCell ref="AJ58:AQ58"/>
    <mergeCell ref="AR46:AV46"/>
    <mergeCell ref="AW46:BC46"/>
    <mergeCell ref="BD46:BJ46"/>
    <mergeCell ref="BK46:BQ46"/>
    <mergeCell ref="BR46:BX46"/>
    <mergeCell ref="AR73:AV73"/>
    <mergeCell ref="AW73:BC73"/>
    <mergeCell ref="BD73:BJ73"/>
    <mergeCell ref="BK73:BQ73"/>
    <mergeCell ref="BR73:BX73"/>
    <mergeCell ref="BK51:BQ51"/>
    <mergeCell ref="AR48:AV48"/>
    <mergeCell ref="AR47:AV47"/>
    <mergeCell ref="AW49:BC49"/>
    <mergeCell ref="AR50:AV50"/>
    <mergeCell ref="BK48:BQ48"/>
    <mergeCell ref="BD48:BJ48"/>
    <mergeCell ref="AW48:BC48"/>
    <mergeCell ref="BR51:BX51"/>
    <mergeCell ref="AW52:BC53"/>
    <mergeCell ref="BD52:BJ53"/>
    <mergeCell ref="BK52:BQ53"/>
    <mergeCell ref="BR52:BX53"/>
    <mergeCell ref="BR48:BX48"/>
    <mergeCell ref="BC7:BX7"/>
    <mergeCell ref="BC8:BX8"/>
    <mergeCell ref="BC9:BX9"/>
    <mergeCell ref="A1:BX1"/>
    <mergeCell ref="A3:BX3"/>
    <mergeCell ref="BC5:BX5"/>
    <mergeCell ref="BC6:BX6"/>
    <mergeCell ref="BQ12:BR12"/>
    <mergeCell ref="BD10:BK10"/>
    <mergeCell ref="BM10:BW10"/>
    <mergeCell ref="BD11:BK11"/>
    <mergeCell ref="BM11:BW11"/>
    <mergeCell ref="BD12:BE12"/>
    <mergeCell ref="BG12:BN12"/>
    <mergeCell ref="BO12:BP12"/>
    <mergeCell ref="AV16:AW16"/>
    <mergeCell ref="H21:BE21"/>
    <mergeCell ref="BF19:BP19"/>
    <mergeCell ref="A23:BX23"/>
    <mergeCell ref="BF21:BP21"/>
    <mergeCell ref="AV15:AW15"/>
    <mergeCell ref="BQ14:BX15"/>
    <mergeCell ref="BF18:BP18"/>
    <mergeCell ref="BQ18:BX18"/>
    <mergeCell ref="BQ16:BX16"/>
    <mergeCell ref="BF17:BP17"/>
    <mergeCell ref="BQ17:BX17"/>
    <mergeCell ref="A14:AX14"/>
    <mergeCell ref="AX15:BB15"/>
    <mergeCell ref="AY14:AZ14"/>
    <mergeCell ref="X15:AA15"/>
    <mergeCell ref="AB15:AC15"/>
    <mergeCell ref="AQ15:AR15"/>
    <mergeCell ref="AG16:AH16"/>
    <mergeCell ref="BQ19:BX19"/>
    <mergeCell ref="BF20:BP20"/>
    <mergeCell ref="BQ20:BX20"/>
    <mergeCell ref="AJ16:AQ16"/>
    <mergeCell ref="AR16:AS16"/>
    <mergeCell ref="BQ21:BX21"/>
    <mergeCell ref="BR27:BX27"/>
    <mergeCell ref="AW27:BC27"/>
    <mergeCell ref="BD27:BJ27"/>
    <mergeCell ref="BK27:BQ27"/>
    <mergeCell ref="BF22:BP22"/>
    <mergeCell ref="BQ22:BX22"/>
    <mergeCell ref="AW24:BX24"/>
    <mergeCell ref="AW25:AY25"/>
    <mergeCell ref="AZ25:BA25"/>
    <mergeCell ref="BI25:BJ25"/>
    <mergeCell ref="BP25:BQ25"/>
    <mergeCell ref="BG25:BH25"/>
    <mergeCell ref="A24:AE26"/>
    <mergeCell ref="AF24:AI26"/>
    <mergeCell ref="BB25:BC25"/>
    <mergeCell ref="BD25:BF25"/>
    <mergeCell ref="BR25:BX26"/>
    <mergeCell ref="AJ24:AQ26"/>
    <mergeCell ref="AW26:BC26"/>
    <mergeCell ref="BK25:BM25"/>
    <mergeCell ref="BN25:BO25"/>
    <mergeCell ref="BD26:BJ26"/>
    <mergeCell ref="BK26:BQ26"/>
    <mergeCell ref="AT16:AU16"/>
    <mergeCell ref="N18:BE18"/>
    <mergeCell ref="BF16:BP16"/>
    <mergeCell ref="BR28:BX28"/>
    <mergeCell ref="AW28:BC28"/>
    <mergeCell ref="BR29:BX29"/>
    <mergeCell ref="BK30:BQ30"/>
    <mergeCell ref="BR30:BX30"/>
    <mergeCell ref="AW30:BC30"/>
    <mergeCell ref="BK29:BQ29"/>
    <mergeCell ref="AW29:BC29"/>
    <mergeCell ref="A28:AE28"/>
    <mergeCell ref="AF28:AI28"/>
    <mergeCell ref="AJ28:AQ28"/>
    <mergeCell ref="AR28:AV28"/>
    <mergeCell ref="BD28:BJ28"/>
    <mergeCell ref="BK28:BQ28"/>
    <mergeCell ref="A29:AE29"/>
    <mergeCell ref="AF29:AI29"/>
    <mergeCell ref="A27:AE27"/>
    <mergeCell ref="AF27:AI27"/>
    <mergeCell ref="AJ27:AQ27"/>
    <mergeCell ref="AR27:AV27"/>
    <mergeCell ref="AR24:AV26"/>
    <mergeCell ref="AJ29:AQ29"/>
    <mergeCell ref="AR29:AV29"/>
    <mergeCell ref="AW32:BC33"/>
    <mergeCell ref="BD32:BJ33"/>
    <mergeCell ref="A30:AE30"/>
    <mergeCell ref="AF30:AI30"/>
    <mergeCell ref="A35:AE35"/>
    <mergeCell ref="A33:AE33"/>
    <mergeCell ref="A32:AE32"/>
    <mergeCell ref="AF32:AI33"/>
    <mergeCell ref="AJ32:AQ33"/>
    <mergeCell ref="AR32:AV33"/>
    <mergeCell ref="BD30:BJ30"/>
    <mergeCell ref="BD29:BJ29"/>
    <mergeCell ref="BK34:BQ34"/>
    <mergeCell ref="BR34:BX34"/>
    <mergeCell ref="BK35:BQ35"/>
    <mergeCell ref="BR35:BX35"/>
    <mergeCell ref="BK32:BQ33"/>
    <mergeCell ref="BK36:BQ36"/>
    <mergeCell ref="BD36:BJ36"/>
    <mergeCell ref="AJ30:AQ30"/>
    <mergeCell ref="AR30:AV30"/>
    <mergeCell ref="A38:AE38"/>
    <mergeCell ref="A36:AE36"/>
    <mergeCell ref="AF36:AI36"/>
    <mergeCell ref="AJ36:AQ36"/>
    <mergeCell ref="AR36:AV36"/>
    <mergeCell ref="A37:AE37"/>
    <mergeCell ref="BR31:BX31"/>
    <mergeCell ref="A31:AE31"/>
    <mergeCell ref="AF31:AI31"/>
    <mergeCell ref="AJ31:AQ31"/>
    <mergeCell ref="AR31:AV31"/>
    <mergeCell ref="AW31:BC31"/>
    <mergeCell ref="BD31:BJ31"/>
    <mergeCell ref="BK31:BQ31"/>
    <mergeCell ref="A34:AE34"/>
    <mergeCell ref="AF34:AI34"/>
    <mergeCell ref="AJ34:AQ34"/>
    <mergeCell ref="BD34:BJ34"/>
    <mergeCell ref="AR34:AV34"/>
    <mergeCell ref="AW34:BC34"/>
    <mergeCell ref="AF38:AI38"/>
    <mergeCell ref="AF37:AI37"/>
    <mergeCell ref="BR32:BX33"/>
    <mergeCell ref="BR36:BX36"/>
    <mergeCell ref="AJ37:AQ37"/>
    <mergeCell ref="AF35:AI35"/>
    <mergeCell ref="AJ35:AQ35"/>
    <mergeCell ref="AR35:AV35"/>
    <mergeCell ref="AW38:BC38"/>
    <mergeCell ref="AJ38:AQ38"/>
    <mergeCell ref="AW37:BC37"/>
    <mergeCell ref="BD37:BJ37"/>
    <mergeCell ref="AR37:AV37"/>
    <mergeCell ref="AW35:BC35"/>
    <mergeCell ref="BD35:BJ35"/>
    <mergeCell ref="AW36:BC36"/>
    <mergeCell ref="AR38:AV38"/>
    <mergeCell ref="A39:AE39"/>
    <mergeCell ref="AF39:AI39"/>
    <mergeCell ref="AJ39:AQ39"/>
    <mergeCell ref="AR39:AV39"/>
    <mergeCell ref="AW39:BC39"/>
    <mergeCell ref="A42:AE42"/>
    <mergeCell ref="A40:AE40"/>
    <mergeCell ref="AF40:AI40"/>
    <mergeCell ref="AJ40:AQ40"/>
    <mergeCell ref="AR40:AV40"/>
    <mergeCell ref="A41:AE41"/>
    <mergeCell ref="AF41:AI42"/>
    <mergeCell ref="AW41:BC42"/>
    <mergeCell ref="AW40:BC40"/>
    <mergeCell ref="AJ41:AQ42"/>
    <mergeCell ref="AR41:AV42"/>
    <mergeCell ref="BR44:BX45"/>
    <mergeCell ref="BK41:BQ42"/>
    <mergeCell ref="BR41:BX42"/>
    <mergeCell ref="BK37:BQ37"/>
    <mergeCell ref="BR43:BX43"/>
    <mergeCell ref="BR37:BX37"/>
    <mergeCell ref="BR40:BX40"/>
    <mergeCell ref="BD39:BJ39"/>
    <mergeCell ref="BD40:BJ40"/>
    <mergeCell ref="BD41:BJ42"/>
    <mergeCell ref="BD38:BJ38"/>
    <mergeCell ref="BK43:BQ43"/>
    <mergeCell ref="BK40:BQ40"/>
    <mergeCell ref="BR39:BX39"/>
    <mergeCell ref="BK38:BQ38"/>
    <mergeCell ref="BR38:BX38"/>
    <mergeCell ref="BK39:BQ39"/>
    <mergeCell ref="AF43:AI43"/>
    <mergeCell ref="BK44:BQ45"/>
    <mergeCell ref="BD43:BJ43"/>
    <mergeCell ref="AW43:BC43"/>
    <mergeCell ref="AR44:AV45"/>
    <mergeCell ref="A45:AE45"/>
    <mergeCell ref="AW44:BC45"/>
    <mergeCell ref="BD44:BJ45"/>
    <mergeCell ref="A44:AE44"/>
    <mergeCell ref="AF44:AI45"/>
    <mergeCell ref="AJ44:AQ45"/>
    <mergeCell ref="AJ43:AQ43"/>
    <mergeCell ref="AR43:AV43"/>
    <mergeCell ref="A43:AE43"/>
    <mergeCell ref="BR50:BX50"/>
    <mergeCell ref="BD50:BJ50"/>
    <mergeCell ref="BK50:BQ50"/>
    <mergeCell ref="AW50:BC50"/>
    <mergeCell ref="BR47:BX47"/>
    <mergeCell ref="AR49:AV49"/>
    <mergeCell ref="AW47:BC47"/>
    <mergeCell ref="BD47:BJ47"/>
    <mergeCell ref="BR49:BX49"/>
    <mergeCell ref="BD49:BJ49"/>
    <mergeCell ref="A52:AE52"/>
    <mergeCell ref="AF52:AI53"/>
    <mergeCell ref="AJ52:AQ53"/>
    <mergeCell ref="AR52:AV53"/>
    <mergeCell ref="A53:AE53"/>
    <mergeCell ref="BK49:BQ49"/>
    <mergeCell ref="BK47:BQ47"/>
    <mergeCell ref="A51:AE51"/>
    <mergeCell ref="AF51:AI51"/>
    <mergeCell ref="AJ51:AQ51"/>
    <mergeCell ref="AR51:AV51"/>
    <mergeCell ref="AW51:BC51"/>
    <mergeCell ref="BD51:BJ51"/>
    <mergeCell ref="BK55:BQ55"/>
    <mergeCell ref="AF54:AI54"/>
    <mergeCell ref="AJ54:AQ54"/>
    <mergeCell ref="BR56:BX56"/>
    <mergeCell ref="BR54:BX54"/>
    <mergeCell ref="BK56:BQ56"/>
    <mergeCell ref="AR56:AV56"/>
    <mergeCell ref="AW56:BC56"/>
    <mergeCell ref="BD56:BJ56"/>
    <mergeCell ref="BR55:BX55"/>
    <mergeCell ref="AR54:AV54"/>
    <mergeCell ref="AW54:BC54"/>
    <mergeCell ref="BD54:BJ54"/>
    <mergeCell ref="BK54:BQ54"/>
    <mergeCell ref="AR57:AV57"/>
    <mergeCell ref="BD57:BJ57"/>
    <mergeCell ref="A57:AE57"/>
    <mergeCell ref="AF57:AI57"/>
    <mergeCell ref="A55:AE55"/>
    <mergeCell ref="AF55:AI55"/>
    <mergeCell ref="AJ55:AQ55"/>
    <mergeCell ref="AR55:AV55"/>
    <mergeCell ref="AW55:BC55"/>
    <mergeCell ref="A56:AE56"/>
    <mergeCell ref="AF56:AI56"/>
    <mergeCell ref="AJ56:AQ56"/>
    <mergeCell ref="BD55:BJ55"/>
    <mergeCell ref="AR58:AV58"/>
    <mergeCell ref="AJ59:AQ59"/>
    <mergeCell ref="AR59:AV59"/>
    <mergeCell ref="A60:AE60"/>
    <mergeCell ref="BD60:BJ60"/>
    <mergeCell ref="AF60:AI60"/>
    <mergeCell ref="AW60:BC60"/>
    <mergeCell ref="AJ60:AQ60"/>
    <mergeCell ref="AR60:AV60"/>
    <mergeCell ref="A58:AE58"/>
    <mergeCell ref="AF58:AI58"/>
    <mergeCell ref="A59:AE59"/>
    <mergeCell ref="AF59:AI59"/>
    <mergeCell ref="BR57:BX57"/>
    <mergeCell ref="AW59:BC59"/>
    <mergeCell ref="BD59:BJ59"/>
    <mergeCell ref="BR60:BX60"/>
    <mergeCell ref="BK59:BQ59"/>
    <mergeCell ref="BR59:BX59"/>
    <mergeCell ref="AW57:BC57"/>
    <mergeCell ref="BR58:BX58"/>
    <mergeCell ref="BR63:BX63"/>
    <mergeCell ref="AW63:BC63"/>
    <mergeCell ref="BD63:BJ63"/>
    <mergeCell ref="BK60:BQ60"/>
    <mergeCell ref="BK63:BQ63"/>
    <mergeCell ref="BK58:BQ58"/>
    <mergeCell ref="AW58:BC58"/>
    <mergeCell ref="BD58:BJ58"/>
    <mergeCell ref="BK57:BQ57"/>
    <mergeCell ref="BR65:BX65"/>
    <mergeCell ref="BK66:BQ66"/>
    <mergeCell ref="BR66:BX66"/>
    <mergeCell ref="BK65:BQ65"/>
    <mergeCell ref="AW65:BC65"/>
    <mergeCell ref="BD65:BJ65"/>
    <mergeCell ref="BR71:BX71"/>
    <mergeCell ref="AR63:AV63"/>
    <mergeCell ref="BR64:BX64"/>
    <mergeCell ref="AF70:AI70"/>
    <mergeCell ref="AJ70:AQ70"/>
    <mergeCell ref="AJ72:AQ72"/>
    <mergeCell ref="BD69:BJ69"/>
    <mergeCell ref="AW66:BC66"/>
    <mergeCell ref="BD66:BJ66"/>
    <mergeCell ref="AR69:AV69"/>
    <mergeCell ref="AW69:BC69"/>
    <mergeCell ref="AR66:AV66"/>
    <mergeCell ref="AJ66:AQ66"/>
    <mergeCell ref="BD75:BJ75"/>
    <mergeCell ref="AR75:AV75"/>
    <mergeCell ref="BK69:BQ69"/>
    <mergeCell ref="BK70:BQ70"/>
    <mergeCell ref="BK71:BQ71"/>
    <mergeCell ref="AR71:AV71"/>
    <mergeCell ref="AR70:AV70"/>
    <mergeCell ref="AW70:BC70"/>
    <mergeCell ref="BD70:BJ70"/>
    <mergeCell ref="AW71:BC71"/>
    <mergeCell ref="AR78:AV78"/>
    <mergeCell ref="AR79:AV79"/>
    <mergeCell ref="BR72:BX72"/>
    <mergeCell ref="A69:AE69"/>
    <mergeCell ref="A71:AE71"/>
    <mergeCell ref="AF71:AI71"/>
    <mergeCell ref="AJ71:AQ71"/>
    <mergeCell ref="AJ69:AQ69"/>
    <mergeCell ref="A75:AE75"/>
    <mergeCell ref="AF75:AI75"/>
    <mergeCell ref="AF72:AI72"/>
    <mergeCell ref="AF69:AI69"/>
    <mergeCell ref="A72:AE72"/>
    <mergeCell ref="A70:AE70"/>
    <mergeCell ref="AJ75:AQ75"/>
    <mergeCell ref="BR69:BX69"/>
    <mergeCell ref="BR70:BX70"/>
    <mergeCell ref="BD71:BJ71"/>
    <mergeCell ref="BK72:BQ72"/>
    <mergeCell ref="AW72:BC72"/>
    <mergeCell ref="BD72:BJ72"/>
    <mergeCell ref="AR72:AV72"/>
    <mergeCell ref="BR75:BX75"/>
    <mergeCell ref="AW75:BC75"/>
    <mergeCell ref="AR76:AV76"/>
    <mergeCell ref="AW76:BC76"/>
    <mergeCell ref="AJ82:AQ82"/>
    <mergeCell ref="AR82:AV82"/>
    <mergeCell ref="BK81:BQ81"/>
    <mergeCell ref="BR81:BX81"/>
    <mergeCell ref="AW81:BC81"/>
    <mergeCell ref="A80:AE80"/>
    <mergeCell ref="AF80:AI80"/>
    <mergeCell ref="AJ80:AQ80"/>
    <mergeCell ref="AR80:AV80"/>
    <mergeCell ref="A79:AE79"/>
    <mergeCell ref="AF79:AI79"/>
    <mergeCell ref="AJ79:AQ79"/>
    <mergeCell ref="A76:AE76"/>
    <mergeCell ref="AF76:AI76"/>
    <mergeCell ref="AJ76:AQ76"/>
    <mergeCell ref="A77:AE77"/>
    <mergeCell ref="AF77:AI77"/>
    <mergeCell ref="AJ77:AQ77"/>
    <mergeCell ref="AR77:AV77"/>
    <mergeCell ref="A78:AE78"/>
    <mergeCell ref="AF78:AI78"/>
    <mergeCell ref="AJ78:AQ78"/>
    <mergeCell ref="BR80:BX80"/>
    <mergeCell ref="AW80:BC80"/>
    <mergeCell ref="BD80:BJ80"/>
    <mergeCell ref="BR79:BX79"/>
    <mergeCell ref="AW79:BC79"/>
    <mergeCell ref="BD79:BJ79"/>
    <mergeCell ref="BK79:BQ79"/>
    <mergeCell ref="BK80:BQ80"/>
    <mergeCell ref="BD78:BJ78"/>
    <mergeCell ref="BR84:BX84"/>
    <mergeCell ref="BR83:BX83"/>
    <mergeCell ref="AW82:BC82"/>
    <mergeCell ref="BR82:BX82"/>
    <mergeCell ref="BD82:BJ82"/>
    <mergeCell ref="BD81:BJ81"/>
    <mergeCell ref="A84:AE84"/>
    <mergeCell ref="AF84:AI84"/>
    <mergeCell ref="AJ84:AQ84"/>
    <mergeCell ref="AR84:AV84"/>
    <mergeCell ref="AW84:BC84"/>
    <mergeCell ref="BD84:BJ84"/>
    <mergeCell ref="BK84:BQ84"/>
    <mergeCell ref="AJ83:AQ83"/>
    <mergeCell ref="AR83:AV83"/>
    <mergeCell ref="AW83:BC83"/>
    <mergeCell ref="BD83:BJ83"/>
    <mergeCell ref="BK83:BQ83"/>
    <mergeCell ref="A81:AE81"/>
    <mergeCell ref="AF81:AI81"/>
    <mergeCell ref="AJ81:AQ81"/>
    <mergeCell ref="AR81:AV81"/>
    <mergeCell ref="BR85:BX85"/>
    <mergeCell ref="AF85:AI85"/>
    <mergeCell ref="AJ85:AQ85"/>
    <mergeCell ref="AR85:AV85"/>
    <mergeCell ref="AW86:BC86"/>
    <mergeCell ref="AR86:AV86"/>
    <mergeCell ref="AF87:AI87"/>
    <mergeCell ref="BD85:BJ85"/>
    <mergeCell ref="A82:AE82"/>
    <mergeCell ref="AF82:AI82"/>
    <mergeCell ref="A86:AE86"/>
    <mergeCell ref="AF86:AI86"/>
    <mergeCell ref="A87:AE87"/>
    <mergeCell ref="A85:AE85"/>
    <mergeCell ref="A83:AE83"/>
    <mergeCell ref="AF83:AI83"/>
    <mergeCell ref="BK82:BQ82"/>
    <mergeCell ref="BD87:BJ87"/>
    <mergeCell ref="AJ87:AQ87"/>
    <mergeCell ref="AR87:AV87"/>
    <mergeCell ref="AJ86:AQ86"/>
    <mergeCell ref="BK86:BQ86"/>
    <mergeCell ref="AW85:BC85"/>
    <mergeCell ref="BK85:BQ85"/>
    <mergeCell ref="AF88:AI88"/>
    <mergeCell ref="AJ89:AQ89"/>
    <mergeCell ref="BK88:BQ88"/>
    <mergeCell ref="A88:AE88"/>
    <mergeCell ref="AJ88:AQ88"/>
    <mergeCell ref="BR89:BX89"/>
    <mergeCell ref="AW89:BC89"/>
    <mergeCell ref="BD89:BJ89"/>
    <mergeCell ref="BR86:BX86"/>
    <mergeCell ref="BD86:BJ86"/>
    <mergeCell ref="AR89:AV89"/>
    <mergeCell ref="BR88:BX88"/>
    <mergeCell ref="AR88:AV88"/>
    <mergeCell ref="AW88:BC88"/>
    <mergeCell ref="BD88:BJ88"/>
    <mergeCell ref="BR87:BX87"/>
    <mergeCell ref="AW87:BC87"/>
    <mergeCell ref="BK87:BQ87"/>
    <mergeCell ref="A90:AE90"/>
    <mergeCell ref="AF90:AI90"/>
    <mergeCell ref="AJ90:AQ90"/>
    <mergeCell ref="AR90:AV90"/>
    <mergeCell ref="BK90:BQ90"/>
    <mergeCell ref="BR90:BX90"/>
    <mergeCell ref="AW90:BC90"/>
    <mergeCell ref="BD90:BJ90"/>
    <mergeCell ref="BK89:BQ89"/>
    <mergeCell ref="A89:AE89"/>
    <mergeCell ref="AF89:AI89"/>
    <mergeCell ref="BK95:BQ95"/>
    <mergeCell ref="A95:AE95"/>
    <mergeCell ref="AF95:AI95"/>
    <mergeCell ref="AJ95:AQ95"/>
    <mergeCell ref="AR95:AV95"/>
    <mergeCell ref="A97:AE97"/>
    <mergeCell ref="AF97:AI97"/>
    <mergeCell ref="A96:AE96"/>
    <mergeCell ref="BR95:BX95"/>
    <mergeCell ref="AW95:BC95"/>
    <mergeCell ref="BD95:BJ95"/>
    <mergeCell ref="BK96:BQ96"/>
    <mergeCell ref="BR96:BX96"/>
    <mergeCell ref="AW96:BC96"/>
    <mergeCell ref="AF96:AI96"/>
    <mergeCell ref="AJ96:AQ96"/>
    <mergeCell ref="AR96:AV96"/>
    <mergeCell ref="AJ97:AQ97"/>
    <mergeCell ref="AR97:AV97"/>
    <mergeCell ref="A91:AE91"/>
    <mergeCell ref="AF91:AI91"/>
    <mergeCell ref="BK94:BQ94"/>
    <mergeCell ref="BR94:BX94"/>
    <mergeCell ref="A94:AE94"/>
    <mergeCell ref="AF94:AI94"/>
    <mergeCell ref="AJ91:AQ91"/>
    <mergeCell ref="AR91:AV91"/>
    <mergeCell ref="AW91:BC91"/>
    <mergeCell ref="BD91:BJ91"/>
    <mergeCell ref="BK91:BQ91"/>
    <mergeCell ref="BR91:BX91"/>
    <mergeCell ref="AJ94:AQ94"/>
    <mergeCell ref="AR94:AV94"/>
    <mergeCell ref="AW94:BC94"/>
    <mergeCell ref="BD94:BJ94"/>
    <mergeCell ref="AR92:AV92"/>
    <mergeCell ref="AW92:BC92"/>
    <mergeCell ref="BD92:BJ92"/>
    <mergeCell ref="BK92:BQ92"/>
    <mergeCell ref="BR92:BX92"/>
    <mergeCell ref="AR93:AV93"/>
    <mergeCell ref="AW93:BC93"/>
    <mergeCell ref="BD93:BJ93"/>
    <mergeCell ref="BK99:BQ99"/>
    <mergeCell ref="AW99:BC99"/>
    <mergeCell ref="BD99:BJ99"/>
    <mergeCell ref="BK98:BQ98"/>
    <mergeCell ref="BR100:BX100"/>
    <mergeCell ref="AW100:BC100"/>
    <mergeCell ref="BR98:BX98"/>
    <mergeCell ref="BD96:BJ96"/>
    <mergeCell ref="BD100:BJ100"/>
    <mergeCell ref="BR99:BX99"/>
    <mergeCell ref="BK97:BQ97"/>
    <mergeCell ref="BR97:BX97"/>
    <mergeCell ref="AW97:BC97"/>
    <mergeCell ref="BD97:BJ97"/>
    <mergeCell ref="AW98:BC98"/>
    <mergeCell ref="BD98:BJ98"/>
    <mergeCell ref="BK100:BQ100"/>
    <mergeCell ref="A98:AE98"/>
    <mergeCell ref="AF98:AI98"/>
    <mergeCell ref="AJ98:AQ98"/>
    <mergeCell ref="AR98:AV98"/>
    <mergeCell ref="AR103:AV103"/>
    <mergeCell ref="A99:AE99"/>
    <mergeCell ref="AF99:AI99"/>
    <mergeCell ref="AJ99:AQ99"/>
    <mergeCell ref="AR99:AV99"/>
    <mergeCell ref="A100:AE100"/>
    <mergeCell ref="AF100:AI100"/>
    <mergeCell ref="AJ100:AQ100"/>
    <mergeCell ref="AR100:AV100"/>
    <mergeCell ref="AJ101:AQ101"/>
    <mergeCell ref="AJ102:AQ102"/>
    <mergeCell ref="AR101:AV101"/>
    <mergeCell ref="AR102:AV102"/>
    <mergeCell ref="A102:AE102"/>
    <mergeCell ref="A103:AE103"/>
    <mergeCell ref="AF103:AI103"/>
    <mergeCell ref="AJ103:AQ103"/>
    <mergeCell ref="BR105:BX105"/>
    <mergeCell ref="BK105:BQ105"/>
    <mergeCell ref="A101:AE101"/>
    <mergeCell ref="BD103:BJ103"/>
    <mergeCell ref="AW104:BC104"/>
    <mergeCell ref="AR105:AV105"/>
    <mergeCell ref="AF101:AI101"/>
    <mergeCell ref="AF102:AI102"/>
    <mergeCell ref="BD101:BJ101"/>
    <mergeCell ref="BK101:BQ101"/>
    <mergeCell ref="BR101:BX101"/>
    <mergeCell ref="BD102:BJ102"/>
    <mergeCell ref="BK102:BQ102"/>
    <mergeCell ref="BR102:BX102"/>
    <mergeCell ref="AW101:BC101"/>
    <mergeCell ref="AW102:BC102"/>
    <mergeCell ref="A107:AE107"/>
    <mergeCell ref="AF107:AI107"/>
    <mergeCell ref="AJ107:AQ107"/>
    <mergeCell ref="AR107:AV107"/>
    <mergeCell ref="BK104:BQ104"/>
    <mergeCell ref="BD104:BJ104"/>
    <mergeCell ref="AW103:BC103"/>
    <mergeCell ref="BR108:BX108"/>
    <mergeCell ref="BR107:BX107"/>
    <mergeCell ref="A106:AE106"/>
    <mergeCell ref="AF106:AI106"/>
    <mergeCell ref="AJ104:AQ104"/>
    <mergeCell ref="AR104:AV104"/>
    <mergeCell ref="A104:AE104"/>
    <mergeCell ref="AF104:AI104"/>
    <mergeCell ref="A105:AE105"/>
    <mergeCell ref="AF105:AI105"/>
    <mergeCell ref="AJ105:AQ105"/>
    <mergeCell ref="BR103:BX103"/>
    <mergeCell ref="BR104:BX104"/>
    <mergeCell ref="BK103:BQ103"/>
    <mergeCell ref="BD105:BJ105"/>
    <mergeCell ref="AW105:BC105"/>
    <mergeCell ref="AJ108:AQ108"/>
    <mergeCell ref="AR108:AV108"/>
    <mergeCell ref="AR109:AV109"/>
    <mergeCell ref="A120:BX120"/>
    <mergeCell ref="BK112:BQ112"/>
    <mergeCell ref="BR112:BX112"/>
    <mergeCell ref="BK113:BQ113"/>
    <mergeCell ref="BD112:BJ112"/>
    <mergeCell ref="BD111:BJ111"/>
    <mergeCell ref="AJ112:AQ112"/>
    <mergeCell ref="AR112:AV112"/>
    <mergeCell ref="BK110:BQ110"/>
    <mergeCell ref="A109:AE109"/>
    <mergeCell ref="AF109:AI109"/>
    <mergeCell ref="AJ109:AQ109"/>
    <mergeCell ref="BD109:BJ109"/>
    <mergeCell ref="BK109:BQ109"/>
    <mergeCell ref="BR109:BX109"/>
    <mergeCell ref="A113:AE113"/>
    <mergeCell ref="AF113:AI113"/>
    <mergeCell ref="A108:AE108"/>
    <mergeCell ref="AF108:AI108"/>
    <mergeCell ref="BD108:BJ108"/>
    <mergeCell ref="A123:BX123"/>
    <mergeCell ref="A115:BX115"/>
    <mergeCell ref="A116:BX116"/>
    <mergeCell ref="A117:BX117"/>
    <mergeCell ref="A118:BX118"/>
    <mergeCell ref="A119:BX119"/>
    <mergeCell ref="A122:BX122"/>
    <mergeCell ref="A121:BX121"/>
    <mergeCell ref="BK111:BQ111"/>
    <mergeCell ref="BR111:BX111"/>
    <mergeCell ref="A111:AE111"/>
    <mergeCell ref="AF111:AI111"/>
    <mergeCell ref="AJ111:AQ111"/>
    <mergeCell ref="AR111:AV111"/>
    <mergeCell ref="AJ113:AQ113"/>
    <mergeCell ref="AR113:AV113"/>
    <mergeCell ref="AW113:BC113"/>
    <mergeCell ref="AW111:BC111"/>
    <mergeCell ref="AJ106:AQ106"/>
    <mergeCell ref="AR106:AV106"/>
    <mergeCell ref="AW106:BC106"/>
    <mergeCell ref="BD106:BJ106"/>
    <mergeCell ref="BK106:BQ106"/>
    <mergeCell ref="BR106:BX106"/>
    <mergeCell ref="BD113:BJ113"/>
    <mergeCell ref="AW112:BC112"/>
    <mergeCell ref="A112:AE112"/>
    <mergeCell ref="AF112:AI112"/>
    <mergeCell ref="BR113:BX113"/>
    <mergeCell ref="AR110:AV110"/>
    <mergeCell ref="BD110:BJ110"/>
    <mergeCell ref="A110:AE110"/>
    <mergeCell ref="AF110:AI110"/>
    <mergeCell ref="AJ110:AQ110"/>
    <mergeCell ref="AW107:BC107"/>
    <mergeCell ref="BD107:BJ107"/>
    <mergeCell ref="BK107:BQ107"/>
    <mergeCell ref="AW108:BC108"/>
    <mergeCell ref="BK108:BQ108"/>
    <mergeCell ref="AW109:BC109"/>
    <mergeCell ref="BR110:BX110"/>
    <mergeCell ref="AW110:BC110"/>
  </mergeCells>
  <phoneticPr fontId="32" type="noConversion"/>
  <pageMargins left="0" right="0" top="0" bottom="0" header="0" footer="0"/>
  <pageSetup paperSize="9" scale="62" orientation="portrait" verticalDpi="0" r:id="rId1"/>
  <rowBreaks count="1" manualBreakCount="1">
    <brk id="96" max="7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74"/>
  <sheetViews>
    <sheetView tabSelected="1" view="pageBreakPreview" zoomScale="62" zoomScaleNormal="100" zoomScaleSheetLayoutView="62" workbookViewId="0">
      <selection activeCell="AW59" sqref="AW59"/>
    </sheetView>
  </sheetViews>
  <sheetFormatPr defaultRowHeight="12.75" x14ac:dyDescent="0.2"/>
  <cols>
    <col min="1" max="1" width="1.140625" customWidth="1"/>
    <col min="2" max="2" width="0.85546875" customWidth="1"/>
    <col min="3" max="3" width="2.5703125" customWidth="1"/>
    <col min="4" max="4" width="5.5703125" customWidth="1"/>
    <col min="5" max="5" width="2.140625" customWidth="1"/>
    <col min="6" max="6" width="0.85546875" customWidth="1"/>
    <col min="7" max="8" width="1.140625" customWidth="1"/>
    <col min="9" max="9" width="1.85546875" customWidth="1"/>
    <col min="10" max="10" width="1.140625" customWidth="1"/>
    <col min="11" max="11" width="0.140625" customWidth="1"/>
    <col min="12" max="12" width="3" customWidth="1"/>
    <col min="13" max="13" width="2.85546875" customWidth="1"/>
    <col min="14" max="17" width="2.5703125" customWidth="1"/>
    <col min="18" max="18" width="1.7109375" customWidth="1"/>
    <col min="19" max="19" width="1.42578125" customWidth="1"/>
    <col min="20" max="20" width="2.28515625" customWidth="1"/>
    <col min="21" max="21" width="2.140625" customWidth="1"/>
    <col min="22" max="22" width="2.28515625" customWidth="1"/>
    <col min="23" max="23" width="2.85546875" customWidth="1"/>
    <col min="24" max="24" width="0.42578125" customWidth="1"/>
    <col min="25" max="25" width="1.140625" customWidth="1"/>
    <col min="26" max="26" width="2.28515625" customWidth="1"/>
    <col min="27" max="27" width="2" customWidth="1"/>
    <col min="28" max="28" width="4" customWidth="1"/>
    <col min="29" max="29" width="2" customWidth="1"/>
    <col min="30" max="30" width="2.5703125" customWidth="1"/>
    <col min="31" max="31" width="1.85546875" customWidth="1"/>
    <col min="32" max="32" width="1.5703125" customWidth="1"/>
    <col min="33" max="33" width="0.5703125" customWidth="1"/>
    <col min="34" max="34" width="0.85546875" hidden="1" customWidth="1"/>
    <col min="35" max="35" width="9.140625" hidden="1" customWidth="1"/>
    <col min="36" max="36" width="13" customWidth="1"/>
    <col min="37" max="37" width="0.5703125" customWidth="1"/>
    <col min="38" max="38" width="1.85546875" hidden="1" customWidth="1"/>
    <col min="39" max="39" width="4.140625" hidden="1" customWidth="1"/>
    <col min="40" max="40" width="1.85546875" customWidth="1"/>
    <col min="41" max="41" width="1.140625" customWidth="1"/>
    <col min="42" max="42" width="1.7109375" customWidth="1"/>
    <col min="43" max="43" width="6.5703125" customWidth="1"/>
    <col min="44" max="44" width="2.140625" customWidth="1"/>
    <col min="45" max="45" width="0.85546875" customWidth="1"/>
    <col min="46" max="47" width="2.140625" customWidth="1"/>
    <col min="48" max="48" width="2.5703125" customWidth="1"/>
    <col min="49" max="49" width="23.28515625" style="89" customWidth="1"/>
    <col min="50" max="50" width="20.140625" style="146" customWidth="1"/>
    <col min="51" max="51" width="3.28515625" customWidth="1"/>
    <col min="52" max="52" width="2" customWidth="1"/>
    <col min="53" max="53" width="1.85546875" customWidth="1"/>
    <col min="54" max="54" width="1" customWidth="1"/>
    <col min="55" max="55" width="2.28515625" customWidth="1"/>
    <col min="56" max="56" width="2.5703125" customWidth="1"/>
    <col min="57" max="57" width="19.28515625" customWidth="1"/>
    <col min="58" max="58" width="3.140625" customWidth="1"/>
    <col min="59" max="59" width="2.28515625" customWidth="1"/>
    <col min="60" max="60" width="2.85546875" customWidth="1"/>
    <col min="61" max="62" width="2.7109375" customWidth="1"/>
    <col min="63" max="63" width="1.140625" customWidth="1"/>
    <col min="64" max="64" width="16.42578125" customWidth="1"/>
    <col min="65" max="65" width="3.42578125" customWidth="1"/>
    <col min="66" max="66" width="0.28515625" customWidth="1"/>
    <col min="67" max="67" width="1.85546875" customWidth="1"/>
    <col min="68" max="68" width="0.85546875" customWidth="1"/>
    <col min="69" max="69" width="3" customWidth="1"/>
    <col min="70" max="70" width="1.7109375" customWidth="1"/>
    <col min="71" max="71" width="18.28515625" customWidth="1"/>
    <col min="72" max="72" width="1.7109375" customWidth="1"/>
    <col min="73" max="73" width="1.85546875" customWidth="1"/>
    <col min="74" max="74" width="0.7109375" customWidth="1"/>
    <col min="75" max="75" width="1.140625" customWidth="1"/>
    <col min="76" max="76" width="9.140625" hidden="1" customWidth="1"/>
    <col min="77" max="77" width="2.7109375" customWidth="1"/>
    <col min="78" max="78" width="4.5703125" customWidth="1"/>
    <col min="79" max="79" width="11.7109375" customWidth="1"/>
    <col min="80" max="80" width="12.140625" customWidth="1"/>
    <col min="81" max="81" width="12.5703125" customWidth="1"/>
    <col min="82" max="82" width="14.140625" bestFit="1" customWidth="1"/>
    <col min="83" max="83" width="15.140625" customWidth="1"/>
  </cols>
  <sheetData>
    <row r="1" spans="1:84" ht="20.25" customHeight="1" x14ac:dyDescent="0.2">
      <c r="A1" s="824" t="s">
        <v>457</v>
      </c>
      <c r="B1" s="824"/>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4"/>
      <c r="AY1" s="824"/>
      <c r="AZ1" s="824"/>
      <c r="BA1" s="824"/>
      <c r="BB1" s="824"/>
      <c r="BC1" s="824"/>
      <c r="BD1" s="824"/>
      <c r="BE1" s="824"/>
      <c r="BF1" s="824"/>
      <c r="BG1" s="824"/>
      <c r="BH1" s="824"/>
      <c r="BI1" s="824"/>
      <c r="BJ1" s="824"/>
      <c r="BK1" s="824"/>
      <c r="BL1" s="824"/>
      <c r="BM1" s="824"/>
      <c r="BN1" s="824"/>
      <c r="BO1" s="824"/>
      <c r="BP1" s="824"/>
      <c r="BQ1" s="824"/>
      <c r="BR1" s="824"/>
      <c r="BS1" s="824"/>
      <c r="BT1" s="824"/>
      <c r="BU1" s="824"/>
      <c r="BV1" s="824"/>
      <c r="BW1" s="824"/>
      <c r="BX1" s="824"/>
      <c r="BY1" s="824"/>
      <c r="BZ1" s="824"/>
    </row>
    <row r="2" spans="1:84" x14ac:dyDescent="0.2">
      <c r="A2" s="59"/>
      <c r="B2" s="59"/>
      <c r="C2" s="59"/>
      <c r="D2" s="59"/>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59"/>
      <c r="AO2" s="59"/>
      <c r="AP2" s="59"/>
      <c r="AQ2" s="59"/>
      <c r="AR2" s="59"/>
      <c r="AS2" s="59"/>
      <c r="AT2" s="59"/>
      <c r="AU2" s="59"/>
      <c r="AV2" s="59"/>
      <c r="AW2" s="90"/>
      <c r="AX2" s="150"/>
      <c r="AY2" s="59"/>
      <c r="AZ2" s="59"/>
      <c r="BA2" s="59"/>
      <c r="BB2" s="59"/>
      <c r="BC2" s="59"/>
      <c r="BD2" s="59"/>
      <c r="BE2" s="59"/>
      <c r="BF2" s="59"/>
      <c r="BG2" s="59"/>
      <c r="BH2" s="59"/>
      <c r="BI2" s="59"/>
      <c r="BJ2" s="59"/>
      <c r="BK2" s="59"/>
      <c r="BL2" s="59"/>
      <c r="BM2" s="59"/>
      <c r="BN2" s="59"/>
      <c r="BO2" s="59"/>
      <c r="BP2" s="59"/>
      <c r="BQ2" s="59"/>
      <c r="BR2" s="59"/>
      <c r="BS2" s="813" t="s">
        <v>551</v>
      </c>
      <c r="BT2" s="813"/>
      <c r="BU2" s="813"/>
      <c r="BV2" s="813"/>
      <c r="BW2" s="813"/>
      <c r="BX2" s="813"/>
      <c r="BY2" s="813"/>
      <c r="BZ2" s="59"/>
    </row>
    <row r="3" spans="1:84" x14ac:dyDescent="0.2">
      <c r="A3" s="825" t="s">
        <v>458</v>
      </c>
      <c r="B3" s="825"/>
      <c r="C3" s="825"/>
      <c r="D3" s="825"/>
      <c r="E3" s="826" t="s">
        <v>65</v>
      </c>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c r="AL3" s="826"/>
      <c r="AM3" s="827"/>
      <c r="AN3" s="825" t="s">
        <v>459</v>
      </c>
      <c r="AO3" s="825"/>
      <c r="AP3" s="825"/>
      <c r="AQ3" s="825"/>
      <c r="AR3" s="825" t="s">
        <v>460</v>
      </c>
      <c r="AS3" s="825"/>
      <c r="AT3" s="825"/>
      <c r="AU3" s="825"/>
      <c r="AV3" s="825"/>
      <c r="AW3" s="816" t="s">
        <v>597</v>
      </c>
      <c r="AX3" s="816" t="s">
        <v>661</v>
      </c>
      <c r="AY3" s="832" t="s">
        <v>300</v>
      </c>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BZ3" s="833"/>
    </row>
    <row r="4" spans="1:84" ht="18.75" x14ac:dyDescent="0.3">
      <c r="A4" s="825"/>
      <c r="B4" s="825"/>
      <c r="C4" s="825"/>
      <c r="D4" s="825"/>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9"/>
      <c r="AN4" s="825"/>
      <c r="AO4" s="825"/>
      <c r="AP4" s="825"/>
      <c r="AQ4" s="825"/>
      <c r="AR4" s="825"/>
      <c r="AS4" s="825"/>
      <c r="AT4" s="825"/>
      <c r="AU4" s="825"/>
      <c r="AV4" s="825"/>
      <c r="AW4" s="817"/>
      <c r="AX4" s="817"/>
      <c r="AY4" s="834" t="s">
        <v>301</v>
      </c>
      <c r="AZ4" s="835"/>
      <c r="BA4" s="835"/>
      <c r="BB4" s="820" t="s">
        <v>694</v>
      </c>
      <c r="BC4" s="820"/>
      <c r="BD4" s="814" t="s">
        <v>277</v>
      </c>
      <c r="BE4" s="815"/>
      <c r="BF4" s="839" t="s">
        <v>301</v>
      </c>
      <c r="BG4" s="839"/>
      <c r="BH4" s="839"/>
      <c r="BI4" s="783" t="s">
        <v>743</v>
      </c>
      <c r="BJ4" s="783"/>
      <c r="BK4" s="812" t="s">
        <v>277</v>
      </c>
      <c r="BL4" s="812"/>
      <c r="BM4" s="834" t="s">
        <v>301</v>
      </c>
      <c r="BN4" s="835"/>
      <c r="BO4" s="835"/>
      <c r="BP4" s="820" t="s">
        <v>774</v>
      </c>
      <c r="BQ4" s="820"/>
      <c r="BR4" s="814" t="s">
        <v>277</v>
      </c>
      <c r="BS4" s="815"/>
      <c r="BT4" s="838" t="s">
        <v>302</v>
      </c>
      <c r="BU4" s="838"/>
      <c r="BV4" s="838"/>
      <c r="BW4" s="838"/>
      <c r="BX4" s="838"/>
      <c r="BY4" s="838"/>
      <c r="BZ4" s="838"/>
    </row>
    <row r="5" spans="1:84" ht="56.25" customHeight="1" x14ac:dyDescent="0.25">
      <c r="A5" s="825"/>
      <c r="B5" s="825"/>
      <c r="C5" s="825"/>
      <c r="D5" s="825"/>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J5" s="830"/>
      <c r="AK5" s="830"/>
      <c r="AL5" s="830"/>
      <c r="AM5" s="831"/>
      <c r="AN5" s="825"/>
      <c r="AO5" s="825"/>
      <c r="AP5" s="825"/>
      <c r="AQ5" s="825"/>
      <c r="AR5" s="825"/>
      <c r="AS5" s="825"/>
      <c r="AT5" s="825"/>
      <c r="AU5" s="825"/>
      <c r="AV5" s="825"/>
      <c r="AW5" s="818"/>
      <c r="AX5" s="818"/>
      <c r="AY5" s="836" t="s">
        <v>461</v>
      </c>
      <c r="AZ5" s="830"/>
      <c r="BA5" s="830"/>
      <c r="BB5" s="830"/>
      <c r="BC5" s="830"/>
      <c r="BD5" s="830"/>
      <c r="BE5" s="831"/>
      <c r="BF5" s="837" t="s">
        <v>462</v>
      </c>
      <c r="BG5" s="830"/>
      <c r="BH5" s="830"/>
      <c r="BI5" s="830"/>
      <c r="BJ5" s="830"/>
      <c r="BK5" s="830"/>
      <c r="BL5" s="830"/>
      <c r="BM5" s="836" t="s">
        <v>463</v>
      </c>
      <c r="BN5" s="830"/>
      <c r="BO5" s="830"/>
      <c r="BP5" s="830"/>
      <c r="BQ5" s="830"/>
      <c r="BR5" s="830"/>
      <c r="BS5" s="831"/>
      <c r="BT5" s="837"/>
      <c r="BU5" s="837"/>
      <c r="BV5" s="837"/>
      <c r="BW5" s="837"/>
      <c r="BX5" s="837"/>
      <c r="BY5" s="837"/>
      <c r="BZ5" s="837"/>
      <c r="CA5" s="177">
        <v>2025</v>
      </c>
      <c r="CB5" s="178"/>
      <c r="CC5" s="178">
        <v>2026</v>
      </c>
      <c r="CD5" s="178">
        <v>2027</v>
      </c>
    </row>
    <row r="6" spans="1:84" ht="13.5" thickBot="1" x14ac:dyDescent="0.25">
      <c r="A6" s="747">
        <v>1</v>
      </c>
      <c r="B6" s="747"/>
      <c r="C6" s="747"/>
      <c r="D6" s="747"/>
      <c r="E6" s="819">
        <v>2</v>
      </c>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47">
        <v>3</v>
      </c>
      <c r="AO6" s="747"/>
      <c r="AP6" s="747"/>
      <c r="AQ6" s="747"/>
      <c r="AR6" s="747">
        <v>4</v>
      </c>
      <c r="AS6" s="747"/>
      <c r="AT6" s="747"/>
      <c r="AU6" s="747"/>
      <c r="AV6" s="747"/>
      <c r="AW6" s="96" t="s">
        <v>226</v>
      </c>
      <c r="AX6" s="96" t="s">
        <v>660</v>
      </c>
      <c r="AY6" s="747">
        <v>5</v>
      </c>
      <c r="AZ6" s="747"/>
      <c r="BA6" s="747"/>
      <c r="BB6" s="747"/>
      <c r="BC6" s="747"/>
      <c r="BD6" s="747"/>
      <c r="BE6" s="747"/>
      <c r="BF6" s="747">
        <v>6</v>
      </c>
      <c r="BG6" s="747"/>
      <c r="BH6" s="747"/>
      <c r="BI6" s="747"/>
      <c r="BJ6" s="747"/>
      <c r="BK6" s="747"/>
      <c r="BL6" s="747"/>
      <c r="BM6" s="747">
        <v>7</v>
      </c>
      <c r="BN6" s="747"/>
      <c r="BO6" s="747"/>
      <c r="BP6" s="747"/>
      <c r="BQ6" s="747"/>
      <c r="BR6" s="747"/>
      <c r="BS6" s="747"/>
      <c r="BT6" s="747">
        <v>8</v>
      </c>
      <c r="BU6" s="747"/>
      <c r="BV6" s="747"/>
      <c r="BW6" s="747"/>
      <c r="BX6" s="747"/>
      <c r="BY6" s="747"/>
      <c r="BZ6" s="821"/>
      <c r="CA6" s="68"/>
    </row>
    <row r="7" spans="1:84" ht="27.75" x14ac:dyDescent="0.4">
      <c r="A7" s="805">
        <v>1</v>
      </c>
      <c r="B7" s="805"/>
      <c r="C7" s="805"/>
      <c r="D7" s="805"/>
      <c r="E7" s="806" t="s">
        <v>721</v>
      </c>
      <c r="F7" s="807"/>
      <c r="G7" s="807"/>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8"/>
      <c r="AN7" s="809">
        <v>26000</v>
      </c>
      <c r="AO7" s="810"/>
      <c r="AP7" s="810"/>
      <c r="AQ7" s="810"/>
      <c r="AR7" s="804" t="s">
        <v>23</v>
      </c>
      <c r="AS7" s="804"/>
      <c r="AT7" s="804"/>
      <c r="AU7" s="804"/>
      <c r="AV7" s="804"/>
      <c r="AW7" s="91"/>
      <c r="AX7" s="151"/>
      <c r="AY7" s="811">
        <f>AY10+AY15</f>
        <v>6535142.9400000004</v>
      </c>
      <c r="AZ7" s="811"/>
      <c r="BA7" s="811"/>
      <c r="BB7" s="811"/>
      <c r="BC7" s="811"/>
      <c r="BD7" s="811"/>
      <c r="BE7" s="811"/>
      <c r="BF7" s="811">
        <f>BF10+BF15</f>
        <v>4216000.2</v>
      </c>
      <c r="BG7" s="811"/>
      <c r="BH7" s="811"/>
      <c r="BI7" s="811"/>
      <c r="BJ7" s="811"/>
      <c r="BK7" s="811"/>
      <c r="BL7" s="811"/>
      <c r="BM7" s="811">
        <f>BM10+BM15</f>
        <v>4203600.2</v>
      </c>
      <c r="BN7" s="811"/>
      <c r="BO7" s="811"/>
      <c r="BP7" s="811"/>
      <c r="BQ7" s="811"/>
      <c r="BR7" s="811"/>
      <c r="BS7" s="811"/>
      <c r="BT7" s="822"/>
      <c r="BU7" s="822"/>
      <c r="BV7" s="822"/>
      <c r="BW7" s="822"/>
      <c r="BX7" s="822"/>
      <c r="BY7" s="822"/>
      <c r="BZ7" s="823"/>
      <c r="CA7" s="70">
        <f>AY7-'План 1 раздел'!AW96</f>
        <v>0</v>
      </c>
      <c r="CB7" t="s">
        <v>510</v>
      </c>
      <c r="CC7" s="69">
        <f>BF7-'План 1 раздел'!BD96</f>
        <v>0</v>
      </c>
      <c r="CD7" s="69">
        <f>BM7-'План 1 раздел'!BK96</f>
        <v>0</v>
      </c>
    </row>
    <row r="8" spans="1:84" ht="130.5" customHeight="1" x14ac:dyDescent="0.4">
      <c r="A8" s="747" t="s">
        <v>464</v>
      </c>
      <c r="B8" s="747"/>
      <c r="C8" s="747"/>
      <c r="D8" s="747"/>
      <c r="E8" s="801" t="s">
        <v>722</v>
      </c>
      <c r="F8" s="802"/>
      <c r="G8" s="802"/>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3"/>
      <c r="AN8" s="751">
        <v>26100</v>
      </c>
      <c r="AO8" s="723"/>
      <c r="AP8" s="723"/>
      <c r="AQ8" s="723"/>
      <c r="AR8" s="723" t="s">
        <v>23</v>
      </c>
      <c r="AS8" s="723"/>
      <c r="AT8" s="723"/>
      <c r="AU8" s="723"/>
      <c r="AV8" s="723"/>
      <c r="AW8" s="92"/>
      <c r="AX8" s="147"/>
      <c r="AY8" s="724"/>
      <c r="AZ8" s="724"/>
      <c r="BA8" s="724"/>
      <c r="BB8" s="724"/>
      <c r="BC8" s="724"/>
      <c r="BD8" s="724"/>
      <c r="BE8" s="724"/>
      <c r="BF8" s="727"/>
      <c r="BG8" s="727"/>
      <c r="BH8" s="727"/>
      <c r="BI8" s="727"/>
      <c r="BJ8" s="727"/>
      <c r="BK8" s="727"/>
      <c r="BL8" s="727"/>
      <c r="BM8" s="727"/>
      <c r="BN8" s="727"/>
      <c r="BO8" s="727"/>
      <c r="BP8" s="727"/>
      <c r="BQ8" s="727"/>
      <c r="BR8" s="727"/>
      <c r="BS8" s="727"/>
      <c r="BT8" s="728"/>
      <c r="BU8" s="728"/>
      <c r="BV8" s="728"/>
      <c r="BW8" s="728"/>
      <c r="BX8" s="728"/>
      <c r="BY8" s="728"/>
      <c r="BZ8" s="729"/>
    </row>
    <row r="9" spans="1:84" ht="44.25" customHeight="1" x14ac:dyDescent="0.4">
      <c r="A9" s="747" t="s">
        <v>465</v>
      </c>
      <c r="B9" s="747"/>
      <c r="C9" s="747"/>
      <c r="D9" s="747"/>
      <c r="E9" s="798" t="s">
        <v>723</v>
      </c>
      <c r="F9" s="799"/>
      <c r="G9" s="799"/>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800"/>
      <c r="AN9" s="751">
        <v>26200</v>
      </c>
      <c r="AO9" s="723"/>
      <c r="AP9" s="723"/>
      <c r="AQ9" s="723"/>
      <c r="AR9" s="723" t="s">
        <v>23</v>
      </c>
      <c r="AS9" s="723"/>
      <c r="AT9" s="723"/>
      <c r="AU9" s="723"/>
      <c r="AV9" s="723"/>
      <c r="AW9" s="92"/>
      <c r="AX9" s="147"/>
      <c r="AY9" s="724"/>
      <c r="AZ9" s="724"/>
      <c r="BA9" s="724"/>
      <c r="BB9" s="724"/>
      <c r="BC9" s="724"/>
      <c r="BD9" s="724"/>
      <c r="BE9" s="724"/>
      <c r="BF9" s="727"/>
      <c r="BG9" s="727"/>
      <c r="BH9" s="727"/>
      <c r="BI9" s="727"/>
      <c r="BJ9" s="727"/>
      <c r="BK9" s="727"/>
      <c r="BL9" s="727"/>
      <c r="BM9" s="727"/>
      <c r="BN9" s="727"/>
      <c r="BO9" s="727"/>
      <c r="BP9" s="727"/>
      <c r="BQ9" s="727"/>
      <c r="BR9" s="727"/>
      <c r="BS9" s="727"/>
      <c r="BT9" s="728"/>
      <c r="BU9" s="728"/>
      <c r="BV9" s="728"/>
      <c r="BW9" s="728"/>
      <c r="BX9" s="728"/>
      <c r="BY9" s="728"/>
      <c r="BZ9" s="797"/>
      <c r="CA9" s="172"/>
      <c r="CB9" s="172"/>
      <c r="CC9" s="172" t="s">
        <v>642</v>
      </c>
      <c r="CD9" s="172" t="s">
        <v>643</v>
      </c>
      <c r="CE9" s="172" t="s">
        <v>644</v>
      </c>
      <c r="CF9" s="172"/>
    </row>
    <row r="10" spans="1:84" ht="44.25" customHeight="1" x14ac:dyDescent="0.4">
      <c r="A10" s="747" t="s">
        <v>466</v>
      </c>
      <c r="B10" s="747"/>
      <c r="C10" s="747"/>
      <c r="D10" s="747"/>
      <c r="E10" s="798" t="s">
        <v>724</v>
      </c>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800"/>
      <c r="AN10" s="751">
        <v>26300</v>
      </c>
      <c r="AO10" s="723"/>
      <c r="AP10" s="723"/>
      <c r="AQ10" s="723"/>
      <c r="AR10" s="723" t="s">
        <v>23</v>
      </c>
      <c r="AS10" s="723"/>
      <c r="AT10" s="723"/>
      <c r="AU10" s="723"/>
      <c r="AV10" s="723"/>
      <c r="AW10" s="92"/>
      <c r="AX10" s="147"/>
      <c r="AY10" s="724">
        <f>CB16</f>
        <v>3345220.54</v>
      </c>
      <c r="AZ10" s="724"/>
      <c r="BA10" s="724"/>
      <c r="BB10" s="724"/>
      <c r="BC10" s="724"/>
      <c r="BD10" s="724"/>
      <c r="BE10" s="724"/>
      <c r="BF10" s="727"/>
      <c r="BG10" s="727"/>
      <c r="BH10" s="727"/>
      <c r="BI10" s="727"/>
      <c r="BJ10" s="727"/>
      <c r="BK10" s="727"/>
      <c r="BL10" s="727"/>
      <c r="BM10" s="727"/>
      <c r="BN10" s="727"/>
      <c r="BO10" s="727"/>
      <c r="BP10" s="727"/>
      <c r="BQ10" s="727"/>
      <c r="BR10" s="727"/>
      <c r="BS10" s="727"/>
      <c r="BT10" s="728"/>
      <c r="BU10" s="728"/>
      <c r="BV10" s="728"/>
      <c r="BW10" s="728"/>
      <c r="BX10" s="728"/>
      <c r="BY10" s="728"/>
      <c r="BZ10" s="797"/>
      <c r="CA10" s="172" t="s">
        <v>659</v>
      </c>
      <c r="CB10" s="172">
        <f>CC10+CD10+CE10</f>
        <v>14256</v>
      </c>
      <c r="CC10" s="172"/>
      <c r="CD10" s="179">
        <v>14256</v>
      </c>
      <c r="CE10" s="179"/>
      <c r="CF10" s="172"/>
    </row>
    <row r="11" spans="1:84" s="89" customFormat="1" ht="34.5" customHeight="1" x14ac:dyDescent="0.4">
      <c r="A11" s="733" t="s">
        <v>590</v>
      </c>
      <c r="B11" s="733"/>
      <c r="C11" s="733"/>
      <c r="D11" s="733"/>
      <c r="E11" s="840" t="s">
        <v>591</v>
      </c>
      <c r="F11" s="841"/>
      <c r="G11" s="841"/>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1"/>
      <c r="AL11" s="841"/>
      <c r="AM11" s="842"/>
      <c r="AN11" s="730">
        <v>26310</v>
      </c>
      <c r="AO11" s="731"/>
      <c r="AP11" s="731"/>
      <c r="AQ11" s="731"/>
      <c r="AR11" s="723" t="s">
        <v>23</v>
      </c>
      <c r="AS11" s="723"/>
      <c r="AT11" s="723"/>
      <c r="AU11" s="723"/>
      <c r="AV11" s="723"/>
      <c r="AW11" s="92"/>
      <c r="AX11" s="147"/>
      <c r="AY11" s="724">
        <f>AY10</f>
        <v>3345220.54</v>
      </c>
      <c r="AZ11" s="724"/>
      <c r="BA11" s="724"/>
      <c r="BB11" s="724"/>
      <c r="BC11" s="724"/>
      <c r="BD11" s="724"/>
      <c r="BE11" s="724"/>
      <c r="BF11" s="727"/>
      <c r="BG11" s="727"/>
      <c r="BH11" s="727"/>
      <c r="BI11" s="727"/>
      <c r="BJ11" s="727"/>
      <c r="BK11" s="727"/>
      <c r="BL11" s="727"/>
      <c r="BM11" s="727"/>
      <c r="BN11" s="727"/>
      <c r="BO11" s="727"/>
      <c r="BP11" s="727"/>
      <c r="BQ11" s="727"/>
      <c r="BR11" s="727"/>
      <c r="BS11" s="727"/>
      <c r="BT11" s="728"/>
      <c r="BU11" s="728"/>
      <c r="BV11" s="728"/>
      <c r="BW11" s="728"/>
      <c r="BX11" s="728"/>
      <c r="BY11" s="728"/>
      <c r="BZ11" s="797"/>
      <c r="CA11" s="172" t="s">
        <v>676</v>
      </c>
      <c r="CB11" s="172">
        <f t="shared" ref="CB11:CB15" si="0">CC11+CD11+CE11</f>
        <v>0</v>
      </c>
      <c r="CC11" s="172"/>
      <c r="CD11" s="181"/>
      <c r="CE11" s="181"/>
      <c r="CF11" s="172"/>
    </row>
    <row r="12" spans="1:84" s="89" customFormat="1" ht="26.25" customHeight="1" x14ac:dyDescent="0.4">
      <c r="A12" s="733"/>
      <c r="B12" s="733"/>
      <c r="C12" s="733"/>
      <c r="D12" s="733"/>
      <c r="E12" s="840" t="s">
        <v>592</v>
      </c>
      <c r="F12" s="841"/>
      <c r="G12" s="841"/>
      <c r="H12" s="841"/>
      <c r="I12" s="841"/>
      <c r="J12" s="841"/>
      <c r="K12" s="841"/>
      <c r="L12" s="841"/>
      <c r="M12" s="841"/>
      <c r="N12" s="841"/>
      <c r="O12" s="841"/>
      <c r="P12" s="841"/>
      <c r="Q12" s="841"/>
      <c r="R12" s="841"/>
      <c r="S12" s="841"/>
      <c r="T12" s="841"/>
      <c r="U12" s="841"/>
      <c r="V12" s="841"/>
      <c r="W12" s="841"/>
      <c r="X12" s="841"/>
      <c r="Y12" s="841"/>
      <c r="Z12" s="841"/>
      <c r="AA12" s="841"/>
      <c r="AB12" s="841"/>
      <c r="AC12" s="841"/>
      <c r="AD12" s="841"/>
      <c r="AE12" s="841"/>
      <c r="AF12" s="841"/>
      <c r="AG12" s="841"/>
      <c r="AH12" s="841"/>
      <c r="AI12" s="841"/>
      <c r="AJ12" s="841"/>
      <c r="AK12" s="841"/>
      <c r="AL12" s="841"/>
      <c r="AM12" s="842"/>
      <c r="AN12" s="730" t="s">
        <v>593</v>
      </c>
      <c r="AO12" s="731"/>
      <c r="AP12" s="731"/>
      <c r="AQ12" s="731"/>
      <c r="AR12" s="723" t="s">
        <v>23</v>
      </c>
      <c r="AS12" s="723"/>
      <c r="AT12" s="723"/>
      <c r="AU12" s="723"/>
      <c r="AV12" s="723"/>
      <c r="AW12" s="92"/>
      <c r="AX12" s="147"/>
      <c r="AY12" s="724"/>
      <c r="AZ12" s="724"/>
      <c r="BA12" s="724"/>
      <c r="BB12" s="724"/>
      <c r="BC12" s="724"/>
      <c r="BD12" s="724"/>
      <c r="BE12" s="724"/>
      <c r="BF12" s="727"/>
      <c r="BG12" s="727"/>
      <c r="BH12" s="727"/>
      <c r="BI12" s="727"/>
      <c r="BJ12" s="727"/>
      <c r="BK12" s="727"/>
      <c r="BL12" s="727"/>
      <c r="BM12" s="727"/>
      <c r="BN12" s="727"/>
      <c r="BO12" s="727"/>
      <c r="BP12" s="727"/>
      <c r="BQ12" s="727"/>
      <c r="BR12" s="727"/>
      <c r="BS12" s="727"/>
      <c r="BT12" s="728"/>
      <c r="BU12" s="728"/>
      <c r="BV12" s="728"/>
      <c r="BW12" s="728"/>
      <c r="BX12" s="728"/>
      <c r="BY12" s="728"/>
      <c r="BZ12" s="797"/>
      <c r="CA12" s="173" t="s">
        <v>639</v>
      </c>
      <c r="CB12" s="173">
        <f t="shared" si="0"/>
        <v>1034558.16</v>
      </c>
      <c r="CC12" s="173"/>
      <c r="CD12" s="182">
        <f>[5]Лист_1!$D$12</f>
        <v>1034558.16</v>
      </c>
      <c r="CE12" s="182"/>
      <c r="CF12" s="172"/>
    </row>
    <row r="13" spans="1:84" s="164" customFormat="1" ht="26.25" customHeight="1" x14ac:dyDescent="0.4">
      <c r="A13" s="733"/>
      <c r="B13" s="733"/>
      <c r="C13" s="733"/>
      <c r="D13" s="733"/>
      <c r="E13" s="840" t="s">
        <v>686</v>
      </c>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1"/>
      <c r="AE13" s="841"/>
      <c r="AF13" s="841"/>
      <c r="AG13" s="841"/>
      <c r="AH13" s="841"/>
      <c r="AI13" s="841"/>
      <c r="AJ13" s="841"/>
      <c r="AK13" s="841"/>
      <c r="AL13" s="841"/>
      <c r="AM13" s="842"/>
      <c r="AN13" s="730" t="s">
        <v>685</v>
      </c>
      <c r="AO13" s="731"/>
      <c r="AP13" s="731"/>
      <c r="AQ13" s="731"/>
      <c r="AR13" s="723" t="s">
        <v>23</v>
      </c>
      <c r="AS13" s="723"/>
      <c r="AT13" s="723"/>
      <c r="AU13" s="723"/>
      <c r="AV13" s="723"/>
      <c r="AW13" s="165"/>
      <c r="AX13" s="165"/>
      <c r="AY13" s="724"/>
      <c r="AZ13" s="724"/>
      <c r="BA13" s="724"/>
      <c r="BB13" s="724"/>
      <c r="BC13" s="724"/>
      <c r="BD13" s="724"/>
      <c r="BE13" s="724"/>
      <c r="BF13" s="727"/>
      <c r="BG13" s="727"/>
      <c r="BH13" s="727"/>
      <c r="BI13" s="727"/>
      <c r="BJ13" s="727"/>
      <c r="BK13" s="727"/>
      <c r="BL13" s="727"/>
      <c r="BM13" s="727"/>
      <c r="BN13" s="727"/>
      <c r="BO13" s="727"/>
      <c r="BP13" s="727"/>
      <c r="BQ13" s="727"/>
      <c r="BR13" s="727"/>
      <c r="BS13" s="727"/>
      <c r="BT13" s="728"/>
      <c r="BU13" s="728"/>
      <c r="BV13" s="728"/>
      <c r="BW13" s="728"/>
      <c r="BX13" s="728"/>
      <c r="BY13" s="728"/>
      <c r="BZ13" s="797"/>
      <c r="CA13" s="173" t="s">
        <v>777</v>
      </c>
      <c r="CB13" s="173">
        <f t="shared" si="0"/>
        <v>1615297.91</v>
      </c>
      <c r="CC13" s="184">
        <f>[5]Лист_1!$I$12</f>
        <v>1615297.91</v>
      </c>
      <c r="CD13" s="182"/>
      <c r="CE13" s="182"/>
      <c r="CF13" s="172"/>
    </row>
    <row r="14" spans="1:84" s="89" customFormat="1" ht="31.5" customHeight="1" x14ac:dyDescent="0.4">
      <c r="A14" s="733" t="s">
        <v>594</v>
      </c>
      <c r="B14" s="733"/>
      <c r="C14" s="733"/>
      <c r="D14" s="733"/>
      <c r="E14" s="840" t="s">
        <v>595</v>
      </c>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2"/>
      <c r="AN14" s="730">
        <v>26320</v>
      </c>
      <c r="AO14" s="731"/>
      <c r="AP14" s="731"/>
      <c r="AQ14" s="731"/>
      <c r="AR14" s="723" t="s">
        <v>23</v>
      </c>
      <c r="AS14" s="723"/>
      <c r="AT14" s="723"/>
      <c r="AU14" s="723"/>
      <c r="AV14" s="723"/>
      <c r="AW14" s="92"/>
      <c r="AX14" s="147"/>
      <c r="AY14" s="724"/>
      <c r="AZ14" s="724"/>
      <c r="BA14" s="724"/>
      <c r="BB14" s="724"/>
      <c r="BC14" s="724"/>
      <c r="BD14" s="724"/>
      <c r="BE14" s="724"/>
      <c r="BF14" s="727"/>
      <c r="BG14" s="727"/>
      <c r="BH14" s="727"/>
      <c r="BI14" s="727"/>
      <c r="BJ14" s="727"/>
      <c r="BK14" s="727"/>
      <c r="BL14" s="727"/>
      <c r="BM14" s="727"/>
      <c r="BN14" s="727"/>
      <c r="BO14" s="727"/>
      <c r="BP14" s="727"/>
      <c r="BQ14" s="727"/>
      <c r="BR14" s="727"/>
      <c r="BS14" s="727"/>
      <c r="BT14" s="728"/>
      <c r="BU14" s="728"/>
      <c r="BV14" s="728"/>
      <c r="BW14" s="728"/>
      <c r="BX14" s="728"/>
      <c r="BY14" s="728"/>
      <c r="BZ14" s="797"/>
      <c r="CA14" s="173" t="s">
        <v>640</v>
      </c>
      <c r="CB14" s="173">
        <f t="shared" si="0"/>
        <v>106828.47</v>
      </c>
      <c r="CC14" s="174"/>
      <c r="CD14" s="182">
        <f>[5]Лист_1!$G$12</f>
        <v>106828.47</v>
      </c>
      <c r="CE14" s="183">
        <f>4526.49-4526.49</f>
        <v>0</v>
      </c>
      <c r="CF14" s="172"/>
    </row>
    <row r="15" spans="1:84" ht="50.25" customHeight="1" x14ac:dyDescent="0.4">
      <c r="A15" s="733" t="s">
        <v>467</v>
      </c>
      <c r="B15" s="733"/>
      <c r="C15" s="733"/>
      <c r="D15" s="733"/>
      <c r="E15" s="843" t="s">
        <v>725</v>
      </c>
      <c r="F15" s="844"/>
      <c r="G15" s="844"/>
      <c r="H15" s="844"/>
      <c r="I15" s="844"/>
      <c r="J15" s="844"/>
      <c r="K15" s="844"/>
      <c r="L15" s="844"/>
      <c r="M15" s="844"/>
      <c r="N15" s="844"/>
      <c r="O15" s="844"/>
      <c r="P15" s="844"/>
      <c r="Q15" s="844"/>
      <c r="R15" s="844"/>
      <c r="S15" s="844"/>
      <c r="T15" s="844"/>
      <c r="U15" s="844"/>
      <c r="V15" s="844"/>
      <c r="W15" s="844"/>
      <c r="X15" s="844"/>
      <c r="Y15" s="844"/>
      <c r="Z15" s="844"/>
      <c r="AA15" s="844"/>
      <c r="AB15" s="844"/>
      <c r="AC15" s="844"/>
      <c r="AD15" s="844"/>
      <c r="AE15" s="844"/>
      <c r="AF15" s="844"/>
      <c r="AG15" s="844"/>
      <c r="AH15" s="844"/>
      <c r="AI15" s="844"/>
      <c r="AJ15" s="844"/>
      <c r="AK15" s="844"/>
      <c r="AL15" s="844"/>
      <c r="AM15" s="845"/>
      <c r="AN15" s="730">
        <v>26400</v>
      </c>
      <c r="AO15" s="731"/>
      <c r="AP15" s="731"/>
      <c r="AQ15" s="731"/>
      <c r="AR15" s="723" t="s">
        <v>23</v>
      </c>
      <c r="AS15" s="723"/>
      <c r="AT15" s="723"/>
      <c r="AU15" s="723"/>
      <c r="AV15" s="723"/>
      <c r="AW15" s="92"/>
      <c r="AX15" s="147"/>
      <c r="AY15" s="724">
        <f>AY16+AY19+AY26+AY32</f>
        <v>3189922.4000000004</v>
      </c>
      <c r="AZ15" s="724"/>
      <c r="BA15" s="724"/>
      <c r="BB15" s="724"/>
      <c r="BC15" s="724"/>
      <c r="BD15" s="724"/>
      <c r="BE15" s="724"/>
      <c r="BF15" s="724">
        <f>BF16+BF26+BF32+BF19</f>
        <v>4216000.2</v>
      </c>
      <c r="BG15" s="724"/>
      <c r="BH15" s="724"/>
      <c r="BI15" s="724"/>
      <c r="BJ15" s="724"/>
      <c r="BK15" s="724"/>
      <c r="BL15" s="724"/>
      <c r="BM15" s="724">
        <f>BM16+BM19+BM26+BM32</f>
        <v>4203600.2</v>
      </c>
      <c r="BN15" s="724"/>
      <c r="BO15" s="724"/>
      <c r="BP15" s="724"/>
      <c r="BQ15" s="724"/>
      <c r="BR15" s="724"/>
      <c r="BS15" s="724"/>
      <c r="BT15" s="728"/>
      <c r="BU15" s="728"/>
      <c r="BV15" s="728"/>
      <c r="BW15" s="728"/>
      <c r="BX15" s="728"/>
      <c r="BY15" s="728"/>
      <c r="BZ15" s="797"/>
      <c r="CA15" s="173" t="s">
        <v>641</v>
      </c>
      <c r="CB15" s="173">
        <f t="shared" si="0"/>
        <v>574280</v>
      </c>
      <c r="CC15" s="174"/>
      <c r="CD15" s="182">
        <f>[5]Лист_1!$H$12</f>
        <v>574280</v>
      </c>
      <c r="CE15" s="183"/>
      <c r="CF15" s="172"/>
    </row>
    <row r="16" spans="1:84" ht="48" customHeight="1" x14ac:dyDescent="0.4">
      <c r="A16" s="733" t="s">
        <v>468</v>
      </c>
      <c r="B16" s="733"/>
      <c r="C16" s="733"/>
      <c r="D16" s="733"/>
      <c r="E16" s="790" t="s">
        <v>469</v>
      </c>
      <c r="F16" s="846"/>
      <c r="G16" s="846"/>
      <c r="H16" s="846"/>
      <c r="I16" s="846"/>
      <c r="J16" s="846"/>
      <c r="K16" s="846"/>
      <c r="L16" s="846"/>
      <c r="M16" s="846"/>
      <c r="N16" s="846"/>
      <c r="O16" s="846"/>
      <c r="P16" s="846"/>
      <c r="Q16" s="846"/>
      <c r="R16" s="846"/>
      <c r="S16" s="846"/>
      <c r="T16" s="846"/>
      <c r="U16" s="846"/>
      <c r="V16" s="846"/>
      <c r="W16" s="846"/>
      <c r="X16" s="846"/>
      <c r="Y16" s="846"/>
      <c r="Z16" s="846"/>
      <c r="AA16" s="846"/>
      <c r="AB16" s="846"/>
      <c r="AC16" s="846"/>
      <c r="AD16" s="846"/>
      <c r="AE16" s="846"/>
      <c r="AF16" s="846"/>
      <c r="AG16" s="846"/>
      <c r="AH16" s="846"/>
      <c r="AI16" s="846"/>
      <c r="AJ16" s="846"/>
      <c r="AK16" s="846"/>
      <c r="AL16" s="846"/>
      <c r="AM16" s="847"/>
      <c r="AN16" s="730">
        <v>26410</v>
      </c>
      <c r="AO16" s="731"/>
      <c r="AP16" s="731"/>
      <c r="AQ16" s="731"/>
      <c r="AR16" s="723" t="s">
        <v>23</v>
      </c>
      <c r="AS16" s="723"/>
      <c r="AT16" s="723"/>
      <c r="AU16" s="723"/>
      <c r="AV16" s="723"/>
      <c r="AW16" s="92"/>
      <c r="AX16" s="147"/>
      <c r="AY16" s="724">
        <f>'План 1 раздел'!AW96-AY19-AY26-AY32-AY10</f>
        <v>2469977.37</v>
      </c>
      <c r="AZ16" s="724"/>
      <c r="BA16" s="724"/>
      <c r="BB16" s="724"/>
      <c r="BC16" s="724"/>
      <c r="BD16" s="724"/>
      <c r="BE16" s="724"/>
      <c r="BF16" s="724">
        <f>'План 1 раздел'!BD96-BF19-BF26-BF32</f>
        <v>2546100</v>
      </c>
      <c r="BG16" s="724"/>
      <c r="BH16" s="724"/>
      <c r="BI16" s="724"/>
      <c r="BJ16" s="724"/>
      <c r="BK16" s="724"/>
      <c r="BL16" s="724"/>
      <c r="BM16" s="724">
        <f>'План 1 раздел'!BK96-BM19-BM26-BM32</f>
        <v>2519300</v>
      </c>
      <c r="BN16" s="724"/>
      <c r="BO16" s="724"/>
      <c r="BP16" s="724"/>
      <c r="BQ16" s="724"/>
      <c r="BR16" s="724"/>
      <c r="BS16" s="724"/>
      <c r="BT16" s="728"/>
      <c r="BU16" s="728"/>
      <c r="BV16" s="728"/>
      <c r="BW16" s="728"/>
      <c r="BX16" s="728"/>
      <c r="BY16" s="728"/>
      <c r="BZ16" s="797"/>
      <c r="CA16" s="173"/>
      <c r="CB16" s="173">
        <f>CB11+CB12+CB14+CB15+CB10+CB13</f>
        <v>3345220.54</v>
      </c>
      <c r="CC16" s="173">
        <f>CC11+CC12+CC14+CC15+CC10+CC13</f>
        <v>1615297.91</v>
      </c>
      <c r="CD16" s="173">
        <f t="shared" ref="CD16:CE16" si="1">CD11+CD12+CD14+CD15+CD10</f>
        <v>1729922.6300000001</v>
      </c>
      <c r="CE16" s="173">
        <f t="shared" si="1"/>
        <v>0</v>
      </c>
      <c r="CF16" s="172"/>
    </row>
    <row r="17" spans="1:79" ht="37.5" customHeight="1" x14ac:dyDescent="0.4">
      <c r="A17" s="733" t="s">
        <v>470</v>
      </c>
      <c r="B17" s="733"/>
      <c r="C17" s="733"/>
      <c r="D17" s="733"/>
      <c r="E17" s="738" t="s">
        <v>471</v>
      </c>
      <c r="F17" s="735"/>
      <c r="G17" s="735"/>
      <c r="H17" s="735"/>
      <c r="I17" s="735"/>
      <c r="J17" s="735"/>
      <c r="K17" s="735"/>
      <c r="L17" s="735"/>
      <c r="M17" s="735"/>
      <c r="N17" s="735"/>
      <c r="O17" s="735"/>
      <c r="P17" s="735"/>
      <c r="Q17" s="735"/>
      <c r="R17" s="735"/>
      <c r="S17" s="735"/>
      <c r="T17" s="735"/>
      <c r="U17" s="735"/>
      <c r="V17" s="735"/>
      <c r="W17" s="735"/>
      <c r="X17" s="735"/>
      <c r="Y17" s="735"/>
      <c r="Z17" s="735"/>
      <c r="AA17" s="735"/>
      <c r="AB17" s="735"/>
      <c r="AC17" s="735"/>
      <c r="AD17" s="735"/>
      <c r="AE17" s="735"/>
      <c r="AF17" s="735"/>
      <c r="AG17" s="735"/>
      <c r="AH17" s="735"/>
      <c r="AI17" s="735"/>
      <c r="AJ17" s="735"/>
      <c r="AK17" s="735"/>
      <c r="AL17" s="735"/>
      <c r="AM17" s="736"/>
      <c r="AN17" s="730">
        <v>26411</v>
      </c>
      <c r="AO17" s="731"/>
      <c r="AP17" s="731"/>
      <c r="AQ17" s="731"/>
      <c r="AR17" s="723" t="s">
        <v>23</v>
      </c>
      <c r="AS17" s="723"/>
      <c r="AT17" s="723"/>
      <c r="AU17" s="723"/>
      <c r="AV17" s="723"/>
      <c r="AW17" s="92"/>
      <c r="AX17" s="147"/>
      <c r="AY17" s="724">
        <f>AY16</f>
        <v>2469977.37</v>
      </c>
      <c r="AZ17" s="724"/>
      <c r="BA17" s="724"/>
      <c r="BB17" s="724"/>
      <c r="BC17" s="724"/>
      <c r="BD17" s="724"/>
      <c r="BE17" s="724"/>
      <c r="BF17" s="727">
        <f>BF16</f>
        <v>2546100</v>
      </c>
      <c r="BG17" s="727"/>
      <c r="BH17" s="727"/>
      <c r="BI17" s="727"/>
      <c r="BJ17" s="727"/>
      <c r="BK17" s="727"/>
      <c r="BL17" s="727"/>
      <c r="BM17" s="727">
        <f>BM16</f>
        <v>2519300</v>
      </c>
      <c r="BN17" s="727"/>
      <c r="BO17" s="727"/>
      <c r="BP17" s="727"/>
      <c r="BQ17" s="727"/>
      <c r="BR17" s="727"/>
      <c r="BS17" s="727"/>
      <c r="BT17" s="728"/>
      <c r="BU17" s="728"/>
      <c r="BV17" s="728"/>
      <c r="BW17" s="728"/>
      <c r="BX17" s="728"/>
      <c r="BY17" s="728"/>
      <c r="BZ17" s="729"/>
    </row>
    <row r="18" spans="1:79" ht="21.75" customHeight="1" x14ac:dyDescent="0.4">
      <c r="A18" s="733" t="s">
        <v>472</v>
      </c>
      <c r="B18" s="733"/>
      <c r="C18" s="733"/>
      <c r="D18" s="733"/>
      <c r="E18" s="734" t="s">
        <v>726</v>
      </c>
      <c r="F18" s="735"/>
      <c r="G18" s="735"/>
      <c r="H18" s="735"/>
      <c r="I18" s="735"/>
      <c r="J18" s="735"/>
      <c r="K18" s="735"/>
      <c r="L18" s="735"/>
      <c r="M18" s="735"/>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5"/>
      <c r="AL18" s="735"/>
      <c r="AM18" s="736"/>
      <c r="AN18" s="730">
        <v>26412</v>
      </c>
      <c r="AO18" s="731"/>
      <c r="AP18" s="731"/>
      <c r="AQ18" s="731"/>
      <c r="AR18" s="723" t="s">
        <v>23</v>
      </c>
      <c r="AS18" s="723"/>
      <c r="AT18" s="723"/>
      <c r="AU18" s="723"/>
      <c r="AV18" s="723"/>
      <c r="AW18" s="92"/>
      <c r="AX18" s="147"/>
      <c r="AY18" s="724"/>
      <c r="AZ18" s="724"/>
      <c r="BA18" s="724"/>
      <c r="BB18" s="724"/>
      <c r="BC18" s="724"/>
      <c r="BD18" s="724"/>
      <c r="BE18" s="724"/>
      <c r="BF18" s="727"/>
      <c r="BG18" s="727"/>
      <c r="BH18" s="727"/>
      <c r="BI18" s="727"/>
      <c r="BJ18" s="727"/>
      <c r="BK18" s="727"/>
      <c r="BL18" s="727"/>
      <c r="BM18" s="727"/>
      <c r="BN18" s="727"/>
      <c r="BO18" s="727"/>
      <c r="BP18" s="727"/>
      <c r="BQ18" s="727"/>
      <c r="BR18" s="727"/>
      <c r="BS18" s="727"/>
      <c r="BT18" s="728"/>
      <c r="BU18" s="728"/>
      <c r="BV18" s="728"/>
      <c r="BW18" s="728"/>
      <c r="BX18" s="728"/>
      <c r="BY18" s="728"/>
      <c r="BZ18" s="729"/>
    </row>
    <row r="19" spans="1:79" ht="43.5" customHeight="1" x14ac:dyDescent="0.4">
      <c r="A19" s="733" t="s">
        <v>473</v>
      </c>
      <c r="B19" s="733"/>
      <c r="C19" s="733"/>
      <c r="D19" s="733"/>
      <c r="E19" s="790" t="s">
        <v>474</v>
      </c>
      <c r="F19" s="791"/>
      <c r="G19" s="791"/>
      <c r="H19" s="791"/>
      <c r="I19" s="791"/>
      <c r="J19" s="791"/>
      <c r="K19" s="791"/>
      <c r="L19" s="791"/>
      <c r="M19" s="791"/>
      <c r="N19" s="791"/>
      <c r="O19" s="791"/>
      <c r="P19" s="791"/>
      <c r="Q19" s="791"/>
      <c r="R19" s="791"/>
      <c r="S19" s="791"/>
      <c r="T19" s="791"/>
      <c r="U19" s="791"/>
      <c r="V19" s="791"/>
      <c r="W19" s="791"/>
      <c r="X19" s="791"/>
      <c r="Y19" s="791"/>
      <c r="Z19" s="791"/>
      <c r="AA19" s="791"/>
      <c r="AB19" s="791"/>
      <c r="AC19" s="791"/>
      <c r="AD19" s="791"/>
      <c r="AE19" s="791"/>
      <c r="AF19" s="791"/>
      <c r="AG19" s="791"/>
      <c r="AH19" s="791"/>
      <c r="AI19" s="791"/>
      <c r="AJ19" s="791"/>
      <c r="AK19" s="791"/>
      <c r="AL19" s="791"/>
      <c r="AM19" s="792"/>
      <c r="AN19" s="730">
        <v>26420</v>
      </c>
      <c r="AO19" s="731"/>
      <c r="AP19" s="731"/>
      <c r="AQ19" s="731"/>
      <c r="AR19" s="723" t="s">
        <v>23</v>
      </c>
      <c r="AS19" s="723"/>
      <c r="AT19" s="723"/>
      <c r="AU19" s="723"/>
      <c r="AV19" s="723"/>
      <c r="AW19" s="92"/>
      <c r="AX19" s="147"/>
      <c r="AY19" s="724">
        <f>AY20+AY25</f>
        <v>67902.290000000037</v>
      </c>
      <c r="AZ19" s="724"/>
      <c r="BA19" s="724"/>
      <c r="BB19" s="724"/>
      <c r="BC19" s="724"/>
      <c r="BD19" s="724"/>
      <c r="BE19" s="724"/>
      <c r="BF19" s="724">
        <f>BF20+BF25</f>
        <v>1669900.2</v>
      </c>
      <c r="BG19" s="724"/>
      <c r="BH19" s="724"/>
      <c r="BI19" s="724"/>
      <c r="BJ19" s="724"/>
      <c r="BK19" s="724"/>
      <c r="BL19" s="724"/>
      <c r="BM19" s="724">
        <f>BM20+BM25</f>
        <v>1684300.2</v>
      </c>
      <c r="BN19" s="724"/>
      <c r="BO19" s="724"/>
      <c r="BP19" s="724"/>
      <c r="BQ19" s="724"/>
      <c r="BR19" s="724"/>
      <c r="BS19" s="724"/>
      <c r="BT19" s="728"/>
      <c r="BU19" s="728"/>
      <c r="BV19" s="728"/>
      <c r="BW19" s="728"/>
      <c r="BX19" s="728"/>
      <c r="BY19" s="728"/>
      <c r="BZ19" s="729"/>
    </row>
    <row r="20" spans="1:79" ht="33.75" customHeight="1" x14ac:dyDescent="0.4">
      <c r="A20" s="733" t="s">
        <v>475</v>
      </c>
      <c r="B20" s="733"/>
      <c r="C20" s="733"/>
      <c r="D20" s="733"/>
      <c r="E20" s="738" t="s">
        <v>629</v>
      </c>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5"/>
      <c r="AI20" s="735"/>
      <c r="AJ20" s="735"/>
      <c r="AK20" s="735"/>
      <c r="AL20" s="735"/>
      <c r="AM20" s="736"/>
      <c r="AN20" s="730" t="s">
        <v>598</v>
      </c>
      <c r="AO20" s="731"/>
      <c r="AP20" s="731"/>
      <c r="AQ20" s="731"/>
      <c r="AR20" s="723" t="s">
        <v>23</v>
      </c>
      <c r="AS20" s="723"/>
      <c r="AT20" s="723"/>
      <c r="AU20" s="723"/>
      <c r="AV20" s="723"/>
      <c r="AW20" s="92"/>
      <c r="AX20" s="147"/>
      <c r="AY20" s="724">
        <f>'5целевые244'!CL49-CC16+'5 кред задолж'!CL35+'5целевые244 основные'!CL21</f>
        <v>67902.290000000037</v>
      </c>
      <c r="AZ20" s="724"/>
      <c r="BA20" s="724"/>
      <c r="BB20" s="724"/>
      <c r="BC20" s="724"/>
      <c r="BD20" s="724"/>
      <c r="BE20" s="724"/>
      <c r="BF20" s="727">
        <f>382600+939600.2+21200+326500</f>
        <v>1669900.2</v>
      </c>
      <c r="BG20" s="727"/>
      <c r="BH20" s="727"/>
      <c r="BI20" s="727"/>
      <c r="BJ20" s="727"/>
      <c r="BK20" s="727"/>
      <c r="BL20" s="727"/>
      <c r="BM20" s="727">
        <f>382600+939600.2+25347+336753</f>
        <v>1684300.2</v>
      </c>
      <c r="BN20" s="727"/>
      <c r="BO20" s="727"/>
      <c r="BP20" s="727"/>
      <c r="BQ20" s="727"/>
      <c r="BR20" s="727"/>
      <c r="BS20" s="727"/>
      <c r="BT20" s="728"/>
      <c r="BU20" s="728"/>
      <c r="BV20" s="728"/>
      <c r="BW20" s="728"/>
      <c r="BX20" s="728"/>
      <c r="BY20" s="728"/>
      <c r="BZ20" s="729"/>
      <c r="CA20" t="s">
        <v>602</v>
      </c>
    </row>
    <row r="21" spans="1:79" s="95" customFormat="1" ht="75.75" customHeight="1" x14ac:dyDescent="0.4">
      <c r="A21" s="733" t="s">
        <v>634</v>
      </c>
      <c r="B21" s="733"/>
      <c r="C21" s="733"/>
      <c r="D21" s="733"/>
      <c r="E21" s="738"/>
      <c r="F21" s="735"/>
      <c r="G21" s="735"/>
      <c r="H21" s="735"/>
      <c r="I21" s="735"/>
      <c r="J21" s="735"/>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6"/>
      <c r="AN21" s="730" t="s">
        <v>630</v>
      </c>
      <c r="AO21" s="731"/>
      <c r="AP21" s="731"/>
      <c r="AQ21" s="731"/>
      <c r="AR21" s="723" t="s">
        <v>23</v>
      </c>
      <c r="AS21" s="723"/>
      <c r="AT21" s="723"/>
      <c r="AU21" s="723"/>
      <c r="AV21" s="723"/>
      <c r="AW21" s="121"/>
      <c r="AX21" s="121"/>
      <c r="AY21" s="724"/>
      <c r="AZ21" s="724"/>
      <c r="BA21" s="724"/>
      <c r="BB21" s="724"/>
      <c r="BC21" s="724"/>
      <c r="BD21" s="724"/>
      <c r="BE21" s="724"/>
      <c r="BF21" s="727"/>
      <c r="BG21" s="727"/>
      <c r="BH21" s="727"/>
      <c r="BI21" s="727"/>
      <c r="BJ21" s="727"/>
      <c r="BK21" s="727"/>
      <c r="BL21" s="727"/>
      <c r="BM21" s="727"/>
      <c r="BN21" s="727"/>
      <c r="BO21" s="727"/>
      <c r="BP21" s="727"/>
      <c r="BQ21" s="727"/>
      <c r="BR21" s="727"/>
      <c r="BS21" s="727"/>
      <c r="BT21" s="728"/>
      <c r="BU21" s="728"/>
      <c r="BV21" s="728"/>
      <c r="BW21" s="728"/>
      <c r="BX21" s="728"/>
      <c r="BY21" s="728"/>
      <c r="BZ21" s="729"/>
    </row>
    <row r="22" spans="1:79" s="117" customFormat="1" ht="93" hidden="1" customHeight="1" x14ac:dyDescent="0.4">
      <c r="A22" s="733" t="s">
        <v>635</v>
      </c>
      <c r="B22" s="733"/>
      <c r="C22" s="733"/>
      <c r="D22" s="733"/>
      <c r="E22" s="740" t="s">
        <v>734</v>
      </c>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2"/>
      <c r="AL22" s="175"/>
      <c r="AM22" s="176"/>
      <c r="AN22" s="730" t="s">
        <v>631</v>
      </c>
      <c r="AO22" s="731"/>
      <c r="AP22" s="731"/>
      <c r="AQ22" s="731"/>
      <c r="AR22" s="723" t="s">
        <v>23</v>
      </c>
      <c r="AS22" s="723"/>
      <c r="AT22" s="723"/>
      <c r="AU22" s="723"/>
      <c r="AV22" s="723"/>
      <c r="AW22" s="121" t="s">
        <v>733</v>
      </c>
      <c r="AX22" s="155"/>
      <c r="AY22" s="743"/>
      <c r="AZ22" s="744"/>
      <c r="BA22" s="744"/>
      <c r="BB22" s="744"/>
      <c r="BC22" s="744"/>
      <c r="BD22" s="744"/>
      <c r="BE22" s="745"/>
      <c r="BF22" s="743">
        <v>0</v>
      </c>
      <c r="BG22" s="744"/>
      <c r="BH22" s="744"/>
      <c r="BI22" s="744"/>
      <c r="BJ22" s="744"/>
      <c r="BK22" s="744"/>
      <c r="BL22" s="745"/>
      <c r="BM22" s="743"/>
      <c r="BN22" s="744"/>
      <c r="BO22" s="744"/>
      <c r="BP22" s="744"/>
      <c r="BQ22" s="744"/>
      <c r="BR22" s="744"/>
      <c r="BS22" s="745"/>
      <c r="BT22" s="739"/>
      <c r="BU22" s="588"/>
      <c r="BV22" s="588"/>
      <c r="BW22" s="588"/>
      <c r="BX22" s="588"/>
      <c r="BY22" s="588"/>
      <c r="BZ22" s="704"/>
    </row>
    <row r="23" spans="1:79" s="117" customFormat="1" ht="93" hidden="1" customHeight="1" x14ac:dyDescent="0.4">
      <c r="A23" s="733" t="s">
        <v>636</v>
      </c>
      <c r="B23" s="733"/>
      <c r="C23" s="733"/>
      <c r="D23" s="733"/>
      <c r="E23" s="740" t="s">
        <v>625</v>
      </c>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2"/>
      <c r="AL23" s="175"/>
      <c r="AM23" s="176"/>
      <c r="AN23" s="730" t="s">
        <v>632</v>
      </c>
      <c r="AO23" s="731"/>
      <c r="AP23" s="731"/>
      <c r="AQ23" s="731"/>
      <c r="AR23" s="723" t="s">
        <v>23</v>
      </c>
      <c r="AS23" s="723"/>
      <c r="AT23" s="723"/>
      <c r="AU23" s="723"/>
      <c r="AV23" s="723"/>
      <c r="AW23" s="121" t="s">
        <v>626</v>
      </c>
      <c r="AX23" s="155"/>
      <c r="AY23" s="743"/>
      <c r="AZ23" s="744"/>
      <c r="BA23" s="744"/>
      <c r="BB23" s="744"/>
      <c r="BC23" s="744"/>
      <c r="BD23" s="744"/>
      <c r="BE23" s="745"/>
      <c r="BF23" s="743">
        <f>1584500-1584500</f>
        <v>0</v>
      </c>
      <c r="BG23" s="744"/>
      <c r="BH23" s="744"/>
      <c r="BI23" s="744"/>
      <c r="BJ23" s="744"/>
      <c r="BK23" s="744"/>
      <c r="BL23" s="745"/>
      <c r="BM23" s="743"/>
      <c r="BN23" s="744"/>
      <c r="BO23" s="744"/>
      <c r="BP23" s="744"/>
      <c r="BQ23" s="744"/>
      <c r="BR23" s="744"/>
      <c r="BS23" s="745"/>
      <c r="BT23" s="739"/>
      <c r="BU23" s="588"/>
      <c r="BV23" s="588"/>
      <c r="BW23" s="588"/>
      <c r="BX23" s="588"/>
      <c r="BY23" s="588"/>
      <c r="BZ23" s="704"/>
    </row>
    <row r="24" spans="1:79" s="117" customFormat="1" ht="93" hidden="1" customHeight="1" x14ac:dyDescent="0.4">
      <c r="A24" s="733" t="s">
        <v>637</v>
      </c>
      <c r="B24" s="733"/>
      <c r="C24" s="733"/>
      <c r="D24" s="733"/>
      <c r="E24" s="740" t="s">
        <v>627</v>
      </c>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2"/>
      <c r="AL24" s="175"/>
      <c r="AM24" s="176"/>
      <c r="AN24" s="730" t="s">
        <v>633</v>
      </c>
      <c r="AO24" s="731"/>
      <c r="AP24" s="731"/>
      <c r="AQ24" s="731"/>
      <c r="AR24" s="723" t="s">
        <v>23</v>
      </c>
      <c r="AS24" s="723"/>
      <c r="AT24" s="723"/>
      <c r="AU24" s="723"/>
      <c r="AV24" s="723"/>
      <c r="AW24" s="121" t="s">
        <v>638</v>
      </c>
      <c r="AX24" s="155"/>
      <c r="AY24" s="743"/>
      <c r="AZ24" s="744"/>
      <c r="BA24" s="744"/>
      <c r="BB24" s="744"/>
      <c r="BC24" s="744"/>
      <c r="BD24" s="744"/>
      <c r="BE24" s="745"/>
      <c r="BF24" s="743"/>
      <c r="BG24" s="744"/>
      <c r="BH24" s="744"/>
      <c r="BI24" s="744"/>
      <c r="BJ24" s="744"/>
      <c r="BK24" s="744"/>
      <c r="BL24" s="745"/>
      <c r="BM24" s="743"/>
      <c r="BN24" s="744"/>
      <c r="BO24" s="744"/>
      <c r="BP24" s="744"/>
      <c r="BQ24" s="744"/>
      <c r="BR24" s="744"/>
      <c r="BS24" s="745"/>
      <c r="BT24" s="739"/>
      <c r="BU24" s="588"/>
      <c r="BV24" s="588"/>
      <c r="BW24" s="588"/>
      <c r="BX24" s="588"/>
      <c r="BY24" s="588"/>
      <c r="BZ24" s="704"/>
    </row>
    <row r="25" spans="1:79" ht="29.25" customHeight="1" x14ac:dyDescent="0.4">
      <c r="A25" s="733" t="s">
        <v>476</v>
      </c>
      <c r="B25" s="733"/>
      <c r="C25" s="733"/>
      <c r="D25" s="733"/>
      <c r="E25" s="734" t="s">
        <v>726</v>
      </c>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6"/>
      <c r="AN25" s="730">
        <v>26422</v>
      </c>
      <c r="AO25" s="731"/>
      <c r="AP25" s="731"/>
      <c r="AQ25" s="731"/>
      <c r="AR25" s="723" t="s">
        <v>23</v>
      </c>
      <c r="AS25" s="723"/>
      <c r="AT25" s="723"/>
      <c r="AU25" s="723"/>
      <c r="AV25" s="723"/>
      <c r="AW25" s="121"/>
      <c r="AX25" s="121"/>
      <c r="AY25" s="724"/>
      <c r="AZ25" s="724"/>
      <c r="BA25" s="724"/>
      <c r="BB25" s="724"/>
      <c r="BC25" s="724"/>
      <c r="BD25" s="724"/>
      <c r="BE25" s="724"/>
      <c r="BF25" s="727"/>
      <c r="BG25" s="727"/>
      <c r="BH25" s="727"/>
      <c r="BI25" s="727"/>
      <c r="BJ25" s="727"/>
      <c r="BK25" s="727"/>
      <c r="BL25" s="727"/>
      <c r="BM25" s="727"/>
      <c r="BN25" s="727"/>
      <c r="BO25" s="727"/>
      <c r="BP25" s="727"/>
      <c r="BQ25" s="727"/>
      <c r="BR25" s="727"/>
      <c r="BS25" s="727"/>
      <c r="BT25" s="728"/>
      <c r="BU25" s="728"/>
      <c r="BV25" s="728"/>
      <c r="BW25" s="728"/>
      <c r="BX25" s="728"/>
      <c r="BY25" s="728"/>
      <c r="BZ25" s="729"/>
    </row>
    <row r="26" spans="1:79" ht="27.75" x14ac:dyDescent="0.4">
      <c r="A26" s="733" t="s">
        <v>477</v>
      </c>
      <c r="B26" s="733"/>
      <c r="C26" s="733"/>
      <c r="D26" s="733"/>
      <c r="E26" s="854" t="s">
        <v>727</v>
      </c>
      <c r="F26" s="855"/>
      <c r="G26" s="855"/>
      <c r="H26" s="855"/>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F26" s="855"/>
      <c r="AG26" s="855"/>
      <c r="AH26" s="855"/>
      <c r="AI26" s="855"/>
      <c r="AJ26" s="855"/>
      <c r="AK26" s="855"/>
      <c r="AL26" s="855"/>
      <c r="AM26" s="856"/>
      <c r="AN26" s="730">
        <v>26430</v>
      </c>
      <c r="AO26" s="731"/>
      <c r="AP26" s="731"/>
      <c r="AQ26" s="731"/>
      <c r="AR26" s="723" t="s">
        <v>23</v>
      </c>
      <c r="AS26" s="723"/>
      <c r="AT26" s="723"/>
      <c r="AU26" s="723"/>
      <c r="AV26" s="723"/>
      <c r="AW26" s="121"/>
      <c r="AX26" s="121"/>
      <c r="AY26" s="724"/>
      <c r="AZ26" s="724"/>
      <c r="BA26" s="724"/>
      <c r="BB26" s="724"/>
      <c r="BC26" s="724"/>
      <c r="BD26" s="724"/>
      <c r="BE26" s="724"/>
      <c r="BF26" s="727"/>
      <c r="BG26" s="727"/>
      <c r="BH26" s="727"/>
      <c r="BI26" s="727"/>
      <c r="BJ26" s="727"/>
      <c r="BK26" s="727"/>
      <c r="BL26" s="727"/>
      <c r="BM26" s="727">
        <f>'План 1 раздел'!BK49</f>
        <v>0</v>
      </c>
      <c r="BN26" s="727"/>
      <c r="BO26" s="727"/>
      <c r="BP26" s="727"/>
      <c r="BQ26" s="727"/>
      <c r="BR26" s="727"/>
      <c r="BS26" s="727"/>
      <c r="BT26" s="728"/>
      <c r="BU26" s="728"/>
      <c r="BV26" s="728"/>
      <c r="BW26" s="728"/>
      <c r="BX26" s="728"/>
      <c r="BY26" s="728"/>
      <c r="BZ26" s="729"/>
    </row>
    <row r="27" spans="1:79" s="164" customFormat="1" ht="23.25" x14ac:dyDescent="0.35">
      <c r="A27" s="848"/>
      <c r="B27" s="849"/>
      <c r="C27" s="849"/>
      <c r="D27" s="850"/>
      <c r="E27" s="851" t="s">
        <v>687</v>
      </c>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852"/>
      <c r="AM27" s="853"/>
      <c r="AN27" s="857" t="s">
        <v>688</v>
      </c>
      <c r="AO27" s="858"/>
      <c r="AP27" s="858"/>
      <c r="AQ27" s="859"/>
      <c r="AR27" s="731" t="s">
        <v>23</v>
      </c>
      <c r="AS27" s="731"/>
      <c r="AT27" s="731"/>
      <c r="AU27" s="731"/>
      <c r="AV27" s="731"/>
      <c r="AW27" s="166"/>
      <c r="AX27" s="167"/>
      <c r="AY27" s="711"/>
      <c r="AZ27" s="712"/>
      <c r="BA27" s="712"/>
      <c r="BB27" s="712"/>
      <c r="BC27" s="712"/>
      <c r="BD27" s="712"/>
      <c r="BE27" s="713"/>
      <c r="BF27" s="711"/>
      <c r="BG27" s="712"/>
      <c r="BH27" s="712"/>
      <c r="BI27" s="712"/>
      <c r="BJ27" s="712"/>
      <c r="BK27" s="712"/>
      <c r="BL27" s="713"/>
      <c r="BM27" s="711"/>
      <c r="BN27" s="712"/>
      <c r="BO27" s="712"/>
      <c r="BP27" s="712"/>
      <c r="BQ27" s="712"/>
      <c r="BR27" s="712"/>
      <c r="BS27" s="713"/>
      <c r="BT27" s="714"/>
      <c r="BU27" s="715"/>
      <c r="BV27" s="715"/>
      <c r="BW27" s="715"/>
      <c r="BX27" s="715"/>
      <c r="BY27" s="715"/>
      <c r="BZ27" s="716"/>
    </row>
    <row r="28" spans="1:79" s="164" customFormat="1" ht="23.25" x14ac:dyDescent="0.35">
      <c r="A28" s="848"/>
      <c r="B28" s="849"/>
      <c r="C28" s="849"/>
      <c r="D28" s="850"/>
      <c r="E28" s="851" t="s">
        <v>689</v>
      </c>
      <c r="F28" s="852"/>
      <c r="G28" s="852"/>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2"/>
      <c r="AL28" s="852"/>
      <c r="AM28" s="853"/>
      <c r="AN28" s="857" t="s">
        <v>690</v>
      </c>
      <c r="AO28" s="858"/>
      <c r="AP28" s="858"/>
      <c r="AQ28" s="859"/>
      <c r="AR28" s="731" t="s">
        <v>23</v>
      </c>
      <c r="AS28" s="731"/>
      <c r="AT28" s="731"/>
      <c r="AU28" s="731"/>
      <c r="AV28" s="731"/>
      <c r="AW28" s="166"/>
      <c r="AX28" s="167"/>
      <c r="AY28" s="711"/>
      <c r="AZ28" s="712"/>
      <c r="BA28" s="712"/>
      <c r="BB28" s="712"/>
      <c r="BC28" s="712"/>
      <c r="BD28" s="712"/>
      <c r="BE28" s="713"/>
      <c r="BF28" s="711"/>
      <c r="BG28" s="712"/>
      <c r="BH28" s="712"/>
      <c r="BI28" s="712"/>
      <c r="BJ28" s="712"/>
      <c r="BK28" s="712"/>
      <c r="BL28" s="713"/>
      <c r="BM28" s="711"/>
      <c r="BN28" s="712"/>
      <c r="BO28" s="712"/>
      <c r="BP28" s="712"/>
      <c r="BQ28" s="712"/>
      <c r="BR28" s="712"/>
      <c r="BS28" s="713"/>
      <c r="BT28" s="714"/>
      <c r="BU28" s="715"/>
      <c r="BV28" s="715"/>
      <c r="BW28" s="715"/>
      <c r="BX28" s="715"/>
      <c r="BY28" s="715"/>
      <c r="BZ28" s="716"/>
    </row>
    <row r="29" spans="1:79" ht="27.75" x14ac:dyDescent="0.4">
      <c r="A29" s="733" t="s">
        <v>478</v>
      </c>
      <c r="B29" s="733"/>
      <c r="C29" s="733"/>
      <c r="D29" s="733"/>
      <c r="E29" s="790" t="s">
        <v>479</v>
      </c>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2"/>
      <c r="AN29" s="730">
        <v>26440</v>
      </c>
      <c r="AO29" s="731"/>
      <c r="AP29" s="731"/>
      <c r="AQ29" s="731"/>
      <c r="AR29" s="723" t="s">
        <v>23</v>
      </c>
      <c r="AS29" s="723"/>
      <c r="AT29" s="723"/>
      <c r="AU29" s="723"/>
      <c r="AV29" s="723"/>
      <c r="AW29" s="121"/>
      <c r="AX29" s="121"/>
      <c r="AY29" s="724"/>
      <c r="AZ29" s="724"/>
      <c r="BA29" s="724"/>
      <c r="BB29" s="724"/>
      <c r="BC29" s="724"/>
      <c r="BD29" s="724"/>
      <c r="BE29" s="724"/>
      <c r="BF29" s="727"/>
      <c r="BG29" s="727"/>
      <c r="BH29" s="727"/>
      <c r="BI29" s="727"/>
      <c r="BJ29" s="727"/>
      <c r="BK29" s="727"/>
      <c r="BL29" s="727"/>
      <c r="BM29" s="727"/>
      <c r="BN29" s="727"/>
      <c r="BO29" s="727"/>
      <c r="BP29" s="727"/>
      <c r="BQ29" s="727"/>
      <c r="BR29" s="727"/>
      <c r="BS29" s="727"/>
      <c r="BT29" s="728"/>
      <c r="BU29" s="728"/>
      <c r="BV29" s="728"/>
      <c r="BW29" s="728"/>
      <c r="BX29" s="728"/>
      <c r="BY29" s="728"/>
      <c r="BZ29" s="729"/>
    </row>
    <row r="30" spans="1:79" ht="33.75" customHeight="1" x14ac:dyDescent="0.4">
      <c r="A30" s="733" t="s">
        <v>480</v>
      </c>
      <c r="B30" s="733"/>
      <c r="C30" s="733"/>
      <c r="D30" s="733"/>
      <c r="E30" s="738" t="s">
        <v>471</v>
      </c>
      <c r="F30" s="735"/>
      <c r="G30" s="735"/>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6"/>
      <c r="AN30" s="730">
        <v>26441</v>
      </c>
      <c r="AO30" s="731"/>
      <c r="AP30" s="731"/>
      <c r="AQ30" s="731"/>
      <c r="AR30" s="723" t="s">
        <v>23</v>
      </c>
      <c r="AS30" s="723"/>
      <c r="AT30" s="723"/>
      <c r="AU30" s="723"/>
      <c r="AV30" s="723"/>
      <c r="AW30" s="121"/>
      <c r="AX30" s="121"/>
      <c r="AY30" s="724"/>
      <c r="AZ30" s="724"/>
      <c r="BA30" s="724"/>
      <c r="BB30" s="724"/>
      <c r="BC30" s="724"/>
      <c r="BD30" s="724"/>
      <c r="BE30" s="724"/>
      <c r="BF30" s="727"/>
      <c r="BG30" s="727"/>
      <c r="BH30" s="727"/>
      <c r="BI30" s="727"/>
      <c r="BJ30" s="727"/>
      <c r="BK30" s="727"/>
      <c r="BL30" s="727"/>
      <c r="BM30" s="727"/>
      <c r="BN30" s="727"/>
      <c r="BO30" s="727"/>
      <c r="BP30" s="727"/>
      <c r="BQ30" s="727"/>
      <c r="BR30" s="727"/>
      <c r="BS30" s="727"/>
      <c r="BT30" s="728"/>
      <c r="BU30" s="728"/>
      <c r="BV30" s="728"/>
      <c r="BW30" s="728"/>
      <c r="BX30" s="728"/>
      <c r="BY30" s="728"/>
      <c r="BZ30" s="729"/>
    </row>
    <row r="31" spans="1:79" ht="27.75" x14ac:dyDescent="0.4">
      <c r="A31" s="733" t="s">
        <v>481</v>
      </c>
      <c r="B31" s="733"/>
      <c r="C31" s="733"/>
      <c r="D31" s="733"/>
      <c r="E31" s="734" t="s">
        <v>726</v>
      </c>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6"/>
      <c r="AN31" s="730">
        <v>26442</v>
      </c>
      <c r="AO31" s="731"/>
      <c r="AP31" s="731"/>
      <c r="AQ31" s="731"/>
      <c r="AR31" s="723" t="s">
        <v>23</v>
      </c>
      <c r="AS31" s="723"/>
      <c r="AT31" s="723"/>
      <c r="AU31" s="723"/>
      <c r="AV31" s="723"/>
      <c r="AW31" s="92"/>
      <c r="AX31" s="147"/>
      <c r="AY31" s="724"/>
      <c r="AZ31" s="724"/>
      <c r="BA31" s="724"/>
      <c r="BB31" s="724"/>
      <c r="BC31" s="724"/>
      <c r="BD31" s="724"/>
      <c r="BE31" s="724"/>
      <c r="BF31" s="727"/>
      <c r="BG31" s="727"/>
      <c r="BH31" s="727"/>
      <c r="BI31" s="727"/>
      <c r="BJ31" s="727"/>
      <c r="BK31" s="727"/>
      <c r="BL31" s="727"/>
      <c r="BM31" s="727"/>
      <c r="BN31" s="727"/>
      <c r="BO31" s="727"/>
      <c r="BP31" s="727"/>
      <c r="BQ31" s="727"/>
      <c r="BR31" s="727"/>
      <c r="BS31" s="727"/>
      <c r="BT31" s="728"/>
      <c r="BU31" s="728"/>
      <c r="BV31" s="728"/>
      <c r="BW31" s="728"/>
      <c r="BX31" s="728"/>
      <c r="BY31" s="728"/>
      <c r="BZ31" s="729"/>
    </row>
    <row r="32" spans="1:79" ht="30" customHeight="1" x14ac:dyDescent="0.4">
      <c r="A32" s="717" t="s">
        <v>482</v>
      </c>
      <c r="B32" s="717"/>
      <c r="C32" s="717"/>
      <c r="D32" s="717"/>
      <c r="E32" s="790" t="s">
        <v>483</v>
      </c>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1"/>
      <c r="AK32" s="791"/>
      <c r="AL32" s="791"/>
      <c r="AM32" s="792"/>
      <c r="AN32" s="730">
        <v>26450</v>
      </c>
      <c r="AO32" s="731"/>
      <c r="AP32" s="731"/>
      <c r="AQ32" s="731"/>
      <c r="AR32" s="723" t="s">
        <v>23</v>
      </c>
      <c r="AS32" s="723"/>
      <c r="AT32" s="723"/>
      <c r="AU32" s="723"/>
      <c r="AV32" s="723"/>
      <c r="AW32" s="92"/>
      <c r="AX32" s="147"/>
      <c r="AY32" s="724">
        <f>AY33+AY36</f>
        <v>652042.74</v>
      </c>
      <c r="AZ32" s="724"/>
      <c r="BA32" s="724"/>
      <c r="BB32" s="724"/>
      <c r="BC32" s="724"/>
      <c r="BD32" s="724"/>
      <c r="BE32" s="724"/>
      <c r="BF32" s="724">
        <f>BF33+BF36</f>
        <v>0</v>
      </c>
      <c r="BG32" s="724"/>
      <c r="BH32" s="724"/>
      <c r="BI32" s="724"/>
      <c r="BJ32" s="724"/>
      <c r="BK32" s="724"/>
      <c r="BL32" s="724"/>
      <c r="BM32" s="724">
        <f>BM33+BM36</f>
        <v>0</v>
      </c>
      <c r="BN32" s="724"/>
      <c r="BO32" s="724"/>
      <c r="BP32" s="724"/>
      <c r="BQ32" s="724"/>
      <c r="BR32" s="724"/>
      <c r="BS32" s="724"/>
      <c r="BT32" s="725"/>
      <c r="BU32" s="725"/>
      <c r="BV32" s="725"/>
      <c r="BW32" s="725"/>
      <c r="BX32" s="725"/>
      <c r="BY32" s="725"/>
      <c r="BZ32" s="726"/>
    </row>
    <row r="33" spans="1:79" ht="30" customHeight="1" x14ac:dyDescent="0.4">
      <c r="A33" s="737" t="s">
        <v>484</v>
      </c>
      <c r="B33" s="737"/>
      <c r="C33" s="737"/>
      <c r="D33" s="737"/>
      <c r="E33" s="718" t="s">
        <v>471</v>
      </c>
      <c r="F33" s="719"/>
      <c r="G33" s="719"/>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20"/>
      <c r="AN33" s="721">
        <v>26451</v>
      </c>
      <c r="AO33" s="722"/>
      <c r="AP33" s="722"/>
      <c r="AQ33" s="722"/>
      <c r="AR33" s="732" t="s">
        <v>23</v>
      </c>
      <c r="AS33" s="732"/>
      <c r="AT33" s="732"/>
      <c r="AU33" s="732"/>
      <c r="AV33" s="732"/>
      <c r="AW33" s="93"/>
      <c r="AX33" s="148"/>
      <c r="AY33" s="793">
        <f>'2 платные'!CL28+'2(223)'!CL35-CE16</f>
        <v>652042.74</v>
      </c>
      <c r="AZ33" s="793"/>
      <c r="BA33" s="793"/>
      <c r="BB33" s="793"/>
      <c r="BC33" s="793"/>
      <c r="BD33" s="793"/>
      <c r="BE33" s="793"/>
      <c r="BF33" s="796">
        <v>0</v>
      </c>
      <c r="BG33" s="796"/>
      <c r="BH33" s="796"/>
      <c r="BI33" s="796"/>
      <c r="BJ33" s="796"/>
      <c r="BK33" s="796"/>
      <c r="BL33" s="796"/>
      <c r="BM33" s="796">
        <v>0</v>
      </c>
      <c r="BN33" s="796"/>
      <c r="BO33" s="796"/>
      <c r="BP33" s="796"/>
      <c r="BQ33" s="796"/>
      <c r="BR33" s="796"/>
      <c r="BS33" s="796"/>
      <c r="BT33" s="794"/>
      <c r="BU33" s="794"/>
      <c r="BV33" s="794"/>
      <c r="BW33" s="794"/>
      <c r="BX33" s="794"/>
      <c r="BY33" s="794"/>
      <c r="BZ33" s="795"/>
      <c r="CA33" t="s">
        <v>603</v>
      </c>
    </row>
    <row r="34" spans="1:79" s="89" customFormat="1" ht="23.25" customHeight="1" x14ac:dyDescent="0.4">
      <c r="A34" s="717"/>
      <c r="B34" s="717"/>
      <c r="C34" s="717"/>
      <c r="D34" s="717"/>
      <c r="E34" s="718" t="s">
        <v>592</v>
      </c>
      <c r="F34" s="719"/>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20"/>
      <c r="AN34" s="721" t="s">
        <v>596</v>
      </c>
      <c r="AO34" s="722"/>
      <c r="AP34" s="722"/>
      <c r="AQ34" s="722"/>
      <c r="AR34" s="723" t="s">
        <v>23</v>
      </c>
      <c r="AS34" s="723"/>
      <c r="AT34" s="723"/>
      <c r="AU34" s="723"/>
      <c r="AV34" s="723"/>
      <c r="AW34" s="92"/>
      <c r="AX34" s="147"/>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5"/>
      <c r="BU34" s="725"/>
      <c r="BV34" s="725"/>
      <c r="BW34" s="725"/>
      <c r="BX34" s="725"/>
      <c r="BY34" s="725"/>
      <c r="BZ34" s="726"/>
    </row>
    <row r="35" spans="1:79" s="164" customFormat="1" ht="23.25" customHeight="1" x14ac:dyDescent="0.4">
      <c r="A35" s="717"/>
      <c r="B35" s="717"/>
      <c r="C35" s="717"/>
      <c r="D35" s="717"/>
      <c r="E35" s="718" t="s">
        <v>686</v>
      </c>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19"/>
      <c r="AJ35" s="719"/>
      <c r="AK35" s="719"/>
      <c r="AL35" s="719"/>
      <c r="AM35" s="720"/>
      <c r="AN35" s="721" t="s">
        <v>691</v>
      </c>
      <c r="AO35" s="722"/>
      <c r="AP35" s="722"/>
      <c r="AQ35" s="722"/>
      <c r="AR35" s="723" t="s">
        <v>23</v>
      </c>
      <c r="AS35" s="723"/>
      <c r="AT35" s="723"/>
      <c r="AU35" s="723"/>
      <c r="AV35" s="723"/>
      <c r="AW35" s="165"/>
      <c r="AX35" s="165"/>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5"/>
      <c r="BU35" s="725"/>
      <c r="BV35" s="725"/>
      <c r="BW35" s="725"/>
      <c r="BX35" s="725"/>
      <c r="BY35" s="725"/>
      <c r="BZ35" s="726"/>
    </row>
    <row r="36" spans="1:79" ht="27.75" x14ac:dyDescent="0.4">
      <c r="A36" s="717" t="s">
        <v>485</v>
      </c>
      <c r="B36" s="717"/>
      <c r="C36" s="717"/>
      <c r="D36" s="717"/>
      <c r="E36" s="734" t="s">
        <v>486</v>
      </c>
      <c r="F36" s="735"/>
      <c r="G36" s="735"/>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6"/>
      <c r="AN36" s="730">
        <v>26452</v>
      </c>
      <c r="AO36" s="731"/>
      <c r="AP36" s="731"/>
      <c r="AQ36" s="731"/>
      <c r="AR36" s="723" t="s">
        <v>23</v>
      </c>
      <c r="AS36" s="723"/>
      <c r="AT36" s="723"/>
      <c r="AU36" s="723"/>
      <c r="AV36" s="723"/>
      <c r="AW36" s="92"/>
      <c r="AX36" s="147"/>
      <c r="AY36" s="724"/>
      <c r="AZ36" s="724"/>
      <c r="BA36" s="724"/>
      <c r="BB36" s="724"/>
      <c r="BC36" s="724"/>
      <c r="BD36" s="724"/>
      <c r="BE36" s="724"/>
      <c r="BF36" s="724"/>
      <c r="BG36" s="724"/>
      <c r="BH36" s="724"/>
      <c r="BI36" s="724"/>
      <c r="BJ36" s="724"/>
      <c r="BK36" s="724"/>
      <c r="BL36" s="724"/>
      <c r="BM36" s="724"/>
      <c r="BN36" s="724"/>
      <c r="BO36" s="724"/>
      <c r="BP36" s="724"/>
      <c r="BQ36" s="724"/>
      <c r="BR36" s="724"/>
      <c r="BS36" s="724"/>
      <c r="BT36" s="725"/>
      <c r="BU36" s="725"/>
      <c r="BV36" s="725"/>
      <c r="BW36" s="725"/>
      <c r="BX36" s="725"/>
      <c r="BY36" s="725"/>
      <c r="BZ36" s="726"/>
    </row>
    <row r="37" spans="1:79" ht="47.25" customHeight="1" x14ac:dyDescent="0.4">
      <c r="A37" s="789" t="s">
        <v>487</v>
      </c>
      <c r="B37" s="789"/>
      <c r="C37" s="789"/>
      <c r="D37" s="789"/>
      <c r="E37" s="785" t="s">
        <v>728</v>
      </c>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7"/>
      <c r="AN37" s="788">
        <v>26500</v>
      </c>
      <c r="AO37" s="732"/>
      <c r="AP37" s="732"/>
      <c r="AQ37" s="732"/>
      <c r="AR37" s="732" t="s">
        <v>23</v>
      </c>
      <c r="AS37" s="732"/>
      <c r="AT37" s="732"/>
      <c r="AU37" s="732"/>
      <c r="AV37" s="732"/>
      <c r="AW37" s="93"/>
      <c r="AX37" s="148"/>
      <c r="AY37" s="793">
        <f>AY16+AY19+AY26+AY29+AY32</f>
        <v>3189922.4000000004</v>
      </c>
      <c r="AZ37" s="793"/>
      <c r="BA37" s="793"/>
      <c r="BB37" s="793"/>
      <c r="BC37" s="793"/>
      <c r="BD37" s="793"/>
      <c r="BE37" s="793"/>
      <c r="BF37" s="793">
        <f>BF16+BF19+BF29+BF32</f>
        <v>4216000.2</v>
      </c>
      <c r="BG37" s="793"/>
      <c r="BH37" s="793"/>
      <c r="BI37" s="793"/>
      <c r="BJ37" s="793"/>
      <c r="BK37" s="793"/>
      <c r="BL37" s="793"/>
      <c r="BM37" s="793">
        <f>BM16+BM19+BM26+BM29+BM32</f>
        <v>4203600.2</v>
      </c>
      <c r="BN37" s="793"/>
      <c r="BO37" s="793"/>
      <c r="BP37" s="793"/>
      <c r="BQ37" s="793"/>
      <c r="BR37" s="793"/>
      <c r="BS37" s="793"/>
      <c r="BT37" s="794"/>
      <c r="BU37" s="794"/>
      <c r="BV37" s="794"/>
      <c r="BW37" s="794"/>
      <c r="BX37" s="794"/>
      <c r="BY37" s="794"/>
      <c r="BZ37" s="795"/>
      <c r="CA37" s="69">
        <f>AY7-AY10</f>
        <v>3189922.4000000004</v>
      </c>
    </row>
    <row r="38" spans="1:79" ht="20.25" customHeight="1" x14ac:dyDescent="0.4">
      <c r="A38" s="747"/>
      <c r="B38" s="747"/>
      <c r="C38" s="747"/>
      <c r="D38" s="747"/>
      <c r="E38" s="748" t="s">
        <v>488</v>
      </c>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49"/>
      <c r="AL38" s="749"/>
      <c r="AM38" s="750"/>
      <c r="AN38" s="751">
        <v>26510</v>
      </c>
      <c r="AO38" s="723"/>
      <c r="AP38" s="723"/>
      <c r="AQ38" s="723"/>
      <c r="AR38" s="723"/>
      <c r="AS38" s="723"/>
      <c r="AT38" s="723"/>
      <c r="AU38" s="723"/>
      <c r="AV38" s="723"/>
      <c r="AW38" s="92"/>
      <c r="AX38" s="147"/>
      <c r="AY38" s="724"/>
      <c r="AZ38" s="724"/>
      <c r="BA38" s="724"/>
      <c r="BB38" s="724"/>
      <c r="BC38" s="724"/>
      <c r="BD38" s="724"/>
      <c r="BE38" s="724"/>
      <c r="BF38" s="727"/>
      <c r="BG38" s="727"/>
      <c r="BH38" s="727"/>
      <c r="BI38" s="727"/>
      <c r="BJ38" s="727"/>
      <c r="BK38" s="727"/>
      <c r="BL38" s="727"/>
      <c r="BM38" s="727"/>
      <c r="BN38" s="727"/>
      <c r="BO38" s="727"/>
      <c r="BP38" s="727"/>
      <c r="BQ38" s="727"/>
      <c r="BR38" s="727"/>
      <c r="BS38" s="727"/>
      <c r="BT38" s="728"/>
      <c r="BU38" s="728"/>
      <c r="BV38" s="728"/>
      <c r="BW38" s="728"/>
      <c r="BX38" s="728"/>
      <c r="BY38" s="728"/>
      <c r="BZ38" s="729"/>
    </row>
    <row r="39" spans="1:79" s="141" customFormat="1" ht="20.25" customHeight="1" x14ac:dyDescent="0.4">
      <c r="A39" s="747"/>
      <c r="B39" s="747"/>
      <c r="C39" s="747"/>
      <c r="D39" s="747"/>
      <c r="E39" s="748"/>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50"/>
      <c r="AN39" s="751"/>
      <c r="AO39" s="723"/>
      <c r="AP39" s="723"/>
      <c r="AQ39" s="723"/>
      <c r="AR39" s="723">
        <v>2025</v>
      </c>
      <c r="AS39" s="723"/>
      <c r="AT39" s="723"/>
      <c r="AU39" s="723"/>
      <c r="AV39" s="723"/>
      <c r="AW39" s="142"/>
      <c r="AX39" s="147"/>
      <c r="AY39" s="752">
        <f>AY37</f>
        <v>3189922.4000000004</v>
      </c>
      <c r="AZ39" s="752"/>
      <c r="BA39" s="752"/>
      <c r="BB39" s="752"/>
      <c r="BC39" s="752"/>
      <c r="BD39" s="752"/>
      <c r="BE39" s="752"/>
      <c r="BF39" s="746">
        <v>0</v>
      </c>
      <c r="BG39" s="746"/>
      <c r="BH39" s="746"/>
      <c r="BI39" s="746"/>
      <c r="BJ39" s="746"/>
      <c r="BK39" s="746"/>
      <c r="BL39" s="746"/>
      <c r="BM39" s="746"/>
      <c r="BN39" s="746"/>
      <c r="BO39" s="746"/>
      <c r="BP39" s="746"/>
      <c r="BQ39" s="746"/>
      <c r="BR39" s="746"/>
      <c r="BS39" s="746"/>
      <c r="BT39" s="728"/>
      <c r="BU39" s="728"/>
      <c r="BV39" s="728"/>
      <c r="BW39" s="728"/>
      <c r="BX39" s="728"/>
      <c r="BY39" s="728"/>
      <c r="BZ39" s="729"/>
    </row>
    <row r="40" spans="1:79" s="141" customFormat="1" ht="20.25" customHeight="1" x14ac:dyDescent="0.4">
      <c r="A40" s="747"/>
      <c r="B40" s="747"/>
      <c r="C40" s="747"/>
      <c r="D40" s="747"/>
      <c r="E40" s="748"/>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50"/>
      <c r="AN40" s="751"/>
      <c r="AO40" s="723"/>
      <c r="AP40" s="723"/>
      <c r="AQ40" s="723"/>
      <c r="AR40" s="723">
        <v>2026</v>
      </c>
      <c r="AS40" s="723"/>
      <c r="AT40" s="723"/>
      <c r="AU40" s="723"/>
      <c r="AV40" s="723"/>
      <c r="AW40" s="142"/>
      <c r="AX40" s="147"/>
      <c r="AY40" s="752"/>
      <c r="AZ40" s="752"/>
      <c r="BA40" s="752"/>
      <c r="BB40" s="752"/>
      <c r="BC40" s="752"/>
      <c r="BD40" s="752"/>
      <c r="BE40" s="752"/>
      <c r="BF40" s="746">
        <f>BF37-BF39</f>
        <v>4216000.2</v>
      </c>
      <c r="BG40" s="746"/>
      <c r="BH40" s="746"/>
      <c r="BI40" s="746"/>
      <c r="BJ40" s="746"/>
      <c r="BK40" s="746"/>
      <c r="BL40" s="746"/>
      <c r="BM40" s="746"/>
      <c r="BN40" s="746"/>
      <c r="BO40" s="746"/>
      <c r="BP40" s="746"/>
      <c r="BQ40" s="746"/>
      <c r="BR40" s="746"/>
      <c r="BS40" s="746"/>
      <c r="BT40" s="728"/>
      <c r="BU40" s="728"/>
      <c r="BV40" s="728"/>
      <c r="BW40" s="728"/>
      <c r="BX40" s="728"/>
      <c r="BY40" s="728"/>
      <c r="BZ40" s="729"/>
    </row>
    <row r="41" spans="1:79" s="141" customFormat="1" ht="20.25" customHeight="1" x14ac:dyDescent="0.4">
      <c r="A41" s="747"/>
      <c r="B41" s="747"/>
      <c r="C41" s="747"/>
      <c r="D41" s="747"/>
      <c r="E41" s="748"/>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49"/>
      <c r="AL41" s="749"/>
      <c r="AM41" s="750"/>
      <c r="AN41" s="751"/>
      <c r="AO41" s="723"/>
      <c r="AP41" s="723"/>
      <c r="AQ41" s="723"/>
      <c r="AR41" s="723">
        <v>2027</v>
      </c>
      <c r="AS41" s="723"/>
      <c r="AT41" s="723"/>
      <c r="AU41" s="723"/>
      <c r="AV41" s="723"/>
      <c r="AW41" s="142"/>
      <c r="AX41" s="147"/>
      <c r="AY41" s="752"/>
      <c r="AZ41" s="752"/>
      <c r="BA41" s="752"/>
      <c r="BB41" s="752"/>
      <c r="BC41" s="752"/>
      <c r="BD41" s="752"/>
      <c r="BE41" s="752"/>
      <c r="BF41" s="746"/>
      <c r="BG41" s="746"/>
      <c r="BH41" s="746"/>
      <c r="BI41" s="746"/>
      <c r="BJ41" s="746"/>
      <c r="BK41" s="746"/>
      <c r="BL41" s="746"/>
      <c r="BM41" s="746">
        <f>BM37</f>
        <v>4203600.2</v>
      </c>
      <c r="BN41" s="746"/>
      <c r="BO41" s="746"/>
      <c r="BP41" s="746"/>
      <c r="BQ41" s="746"/>
      <c r="BR41" s="746"/>
      <c r="BS41" s="746"/>
      <c r="BT41" s="728"/>
      <c r="BU41" s="728"/>
      <c r="BV41" s="728"/>
      <c r="BW41" s="728"/>
      <c r="BX41" s="728"/>
      <c r="BY41" s="728"/>
      <c r="BZ41" s="729"/>
    </row>
    <row r="42" spans="1:79" ht="43.5" customHeight="1" x14ac:dyDescent="0.4">
      <c r="A42" s="747" t="s">
        <v>489</v>
      </c>
      <c r="B42" s="747"/>
      <c r="C42" s="747"/>
      <c r="D42" s="747"/>
      <c r="E42" s="762" t="s">
        <v>490</v>
      </c>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63"/>
      <c r="AL42" s="763"/>
      <c r="AM42" s="764"/>
      <c r="AN42" s="751">
        <v>26600</v>
      </c>
      <c r="AO42" s="723"/>
      <c r="AP42" s="723"/>
      <c r="AQ42" s="723"/>
      <c r="AR42" s="723" t="s">
        <v>23</v>
      </c>
      <c r="AS42" s="723"/>
      <c r="AT42" s="723"/>
      <c r="AU42" s="723"/>
      <c r="AV42" s="723"/>
      <c r="AW42" s="92"/>
      <c r="AX42" s="147"/>
      <c r="AY42" s="724"/>
      <c r="AZ42" s="724"/>
      <c r="BA42" s="724"/>
      <c r="BB42" s="724"/>
      <c r="BC42" s="724"/>
      <c r="BD42" s="724"/>
      <c r="BE42" s="724"/>
      <c r="BF42" s="727"/>
      <c r="BG42" s="727"/>
      <c r="BH42" s="727"/>
      <c r="BI42" s="727"/>
      <c r="BJ42" s="727"/>
      <c r="BK42" s="727"/>
      <c r="BL42" s="727"/>
      <c r="BM42" s="727"/>
      <c r="BN42" s="727"/>
      <c r="BO42" s="727"/>
      <c r="BP42" s="727"/>
      <c r="BQ42" s="727"/>
      <c r="BR42" s="727"/>
      <c r="BS42" s="727"/>
      <c r="BT42" s="728"/>
      <c r="BU42" s="728"/>
      <c r="BV42" s="728"/>
      <c r="BW42" s="728"/>
      <c r="BX42" s="728"/>
      <c r="BY42" s="728"/>
      <c r="BZ42" s="729"/>
    </row>
    <row r="43" spans="1:79" ht="13.5" thickBot="1" x14ac:dyDescent="0.25">
      <c r="A43" s="761"/>
      <c r="B43" s="761"/>
      <c r="C43" s="761"/>
      <c r="D43" s="761"/>
      <c r="E43" s="762" t="s">
        <v>488</v>
      </c>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4"/>
      <c r="AN43" s="765">
        <v>26610</v>
      </c>
      <c r="AO43" s="766"/>
      <c r="AP43" s="766"/>
      <c r="AQ43" s="766"/>
      <c r="AR43" s="766"/>
      <c r="AS43" s="766"/>
      <c r="AT43" s="766"/>
      <c r="AU43" s="766"/>
      <c r="AV43" s="766"/>
      <c r="AW43" s="94"/>
      <c r="AX43" s="152"/>
      <c r="AY43" s="760"/>
      <c r="AZ43" s="760"/>
      <c r="BA43" s="760"/>
      <c r="BB43" s="760"/>
      <c r="BC43" s="760"/>
      <c r="BD43" s="760"/>
      <c r="BE43" s="760"/>
      <c r="BF43" s="760"/>
      <c r="BG43" s="760"/>
      <c r="BH43" s="760"/>
      <c r="BI43" s="760"/>
      <c r="BJ43" s="760"/>
      <c r="BK43" s="760"/>
      <c r="BL43" s="760"/>
      <c r="BM43" s="760"/>
      <c r="BN43" s="760"/>
      <c r="BO43" s="760"/>
      <c r="BP43" s="760"/>
      <c r="BQ43" s="760"/>
      <c r="BR43" s="760"/>
      <c r="BS43" s="760"/>
      <c r="BT43" s="760"/>
      <c r="BU43" s="760"/>
      <c r="BV43" s="760"/>
      <c r="BW43" s="760"/>
      <c r="BX43" s="760"/>
      <c r="BY43" s="760"/>
      <c r="BZ43" s="767"/>
    </row>
    <row r="44" spans="1:79" x14ac:dyDescent="0.2">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row>
    <row r="45" spans="1:79" ht="15.75" x14ac:dyDescent="0.25">
      <c r="A45" s="757" t="s">
        <v>491</v>
      </c>
      <c r="B45" s="757"/>
      <c r="C45" s="757"/>
      <c r="D45" s="757"/>
      <c r="E45" s="757"/>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c r="AF45" s="757"/>
      <c r="AG45" s="757"/>
      <c r="AH45" s="757"/>
      <c r="AI45" s="757"/>
      <c r="AJ45" s="757"/>
      <c r="AK45" s="757"/>
      <c r="AL45" s="757"/>
      <c r="AM45" s="757"/>
      <c r="AN45" s="757"/>
      <c r="AO45" s="757"/>
      <c r="AP45" s="757"/>
      <c r="AQ45" s="757"/>
      <c r="AR45" s="757"/>
      <c r="AS45" s="757"/>
      <c r="AT45" s="757"/>
      <c r="AU45" s="757"/>
      <c r="AV45" s="757"/>
      <c r="AW45" s="757"/>
      <c r="AX45" s="757"/>
      <c r="AY45" s="757"/>
      <c r="AZ45" s="757"/>
      <c r="BA45" s="757"/>
      <c r="BB45" s="757"/>
      <c r="BC45" s="757"/>
      <c r="BD45" s="123"/>
      <c r="BE45" s="123"/>
      <c r="BF45" s="123"/>
      <c r="BG45" s="124"/>
      <c r="BH45" s="124"/>
      <c r="BI45" s="124"/>
      <c r="BJ45" s="124"/>
      <c r="BK45" s="124"/>
      <c r="BL45" s="57"/>
      <c r="BM45" s="57"/>
      <c r="BN45" s="57"/>
      <c r="BO45" s="57"/>
      <c r="BP45" s="57"/>
      <c r="BQ45" s="57"/>
      <c r="BR45" s="57"/>
      <c r="BS45" s="57"/>
      <c r="BT45" s="57"/>
      <c r="BU45" s="57"/>
      <c r="BV45" s="57"/>
      <c r="BW45" s="57"/>
      <c r="BX45" s="57"/>
      <c r="BY45" s="57"/>
      <c r="BZ45" s="57"/>
    </row>
    <row r="46" spans="1:79" ht="20.25" x14ac:dyDescent="0.3">
      <c r="A46" s="758" t="s">
        <v>492</v>
      </c>
      <c r="B46" s="758"/>
      <c r="C46" s="758"/>
      <c r="D46" s="758"/>
      <c r="E46" s="758"/>
      <c r="F46" s="758"/>
      <c r="G46" s="758"/>
      <c r="H46" s="758"/>
      <c r="I46" s="758"/>
      <c r="J46" s="758"/>
      <c r="K46" s="758"/>
      <c r="L46" s="758"/>
      <c r="M46" s="758"/>
      <c r="N46" s="758"/>
      <c r="O46" s="758"/>
      <c r="P46" s="758"/>
      <c r="Q46" s="758"/>
      <c r="R46" s="758"/>
      <c r="S46" s="758"/>
      <c r="T46" s="758"/>
      <c r="U46" s="125"/>
      <c r="V46" s="125"/>
      <c r="W46" s="759" t="s">
        <v>503</v>
      </c>
      <c r="X46" s="759"/>
      <c r="Y46" s="759"/>
      <c r="Z46" s="759"/>
      <c r="AA46" s="759"/>
      <c r="AB46" s="759"/>
      <c r="AC46" s="759"/>
      <c r="AD46" s="759"/>
      <c r="AE46" s="759"/>
      <c r="AF46" s="759"/>
      <c r="AG46" s="759"/>
      <c r="AH46" s="162"/>
      <c r="AI46" s="759"/>
      <c r="AJ46" s="759"/>
      <c r="AK46" s="759"/>
      <c r="AL46" s="759"/>
      <c r="AM46" s="759"/>
      <c r="AN46" s="759"/>
      <c r="AO46" s="759"/>
      <c r="AP46" s="759"/>
      <c r="AQ46" s="759"/>
      <c r="AR46" s="163"/>
      <c r="AS46" s="759" t="s">
        <v>546</v>
      </c>
      <c r="AT46" s="759"/>
      <c r="AU46" s="759"/>
      <c r="AV46" s="759"/>
      <c r="AW46" s="759"/>
      <c r="AX46" s="759"/>
      <c r="AY46" s="759"/>
      <c r="AZ46" s="759"/>
      <c r="BA46" s="759"/>
      <c r="BB46" s="759"/>
      <c r="BC46" s="759"/>
      <c r="BD46" s="759"/>
      <c r="BE46" s="759"/>
      <c r="BF46" s="759"/>
      <c r="BG46" s="759"/>
      <c r="BH46" s="759"/>
      <c r="BI46" s="759"/>
      <c r="BJ46" s="759"/>
      <c r="BK46" s="759"/>
      <c r="BS46" s="57"/>
      <c r="BT46" s="57"/>
      <c r="BU46" s="57"/>
    </row>
    <row r="47" spans="1:79" ht="15.75" x14ac:dyDescent="0.25">
      <c r="A47" s="124"/>
      <c r="B47" s="124"/>
      <c r="C47" s="124"/>
      <c r="D47" s="124"/>
      <c r="E47" s="124"/>
      <c r="F47" s="124"/>
      <c r="G47" s="124"/>
      <c r="H47" s="124"/>
      <c r="I47" s="124"/>
      <c r="J47" s="124"/>
      <c r="K47" s="124"/>
      <c r="L47" s="124"/>
      <c r="M47" s="124"/>
      <c r="N47" s="124"/>
      <c r="O47" s="124"/>
      <c r="P47" s="124"/>
      <c r="Q47" s="124"/>
      <c r="R47" s="124"/>
      <c r="S47" s="124"/>
      <c r="T47" s="124"/>
      <c r="U47" s="124"/>
      <c r="V47" s="124"/>
      <c r="W47" s="756" t="s">
        <v>493</v>
      </c>
      <c r="X47" s="756"/>
      <c r="Y47" s="756"/>
      <c r="Z47" s="756"/>
      <c r="AA47" s="756"/>
      <c r="AB47" s="756"/>
      <c r="AC47" s="756"/>
      <c r="AD47" s="756"/>
      <c r="AE47" s="756"/>
      <c r="AF47" s="756"/>
      <c r="AG47" s="756"/>
      <c r="AH47" s="124"/>
      <c r="AI47" s="756" t="s">
        <v>274</v>
      </c>
      <c r="AJ47" s="756"/>
      <c r="AK47" s="756"/>
      <c r="AL47" s="756"/>
      <c r="AM47" s="756"/>
      <c r="AN47" s="756"/>
      <c r="AO47" s="756"/>
      <c r="AP47" s="756"/>
      <c r="AQ47" s="756"/>
      <c r="AR47" s="127"/>
      <c r="AS47" s="756" t="s">
        <v>275</v>
      </c>
      <c r="AT47" s="756"/>
      <c r="AU47" s="756"/>
      <c r="AV47" s="756"/>
      <c r="AW47" s="756"/>
      <c r="AX47" s="756"/>
      <c r="AY47" s="756"/>
      <c r="AZ47" s="756"/>
      <c r="BA47" s="756"/>
      <c r="BB47" s="756"/>
      <c r="BC47" s="756"/>
      <c r="BD47" s="756"/>
      <c r="BE47" s="756"/>
      <c r="BF47" s="756"/>
      <c r="BG47" s="756"/>
      <c r="BH47" s="756"/>
      <c r="BI47" s="756"/>
      <c r="BJ47" s="756"/>
      <c r="BK47" s="756"/>
      <c r="BS47" s="57"/>
      <c r="BT47" s="57"/>
      <c r="BU47" s="57"/>
    </row>
    <row r="48" spans="1:79" ht="15.75" x14ac:dyDescent="0.25">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57"/>
      <c r="BM48" s="57"/>
      <c r="BN48" s="57"/>
      <c r="BO48" s="57"/>
      <c r="BP48" s="57"/>
      <c r="BQ48" s="57"/>
      <c r="BR48" s="57"/>
      <c r="BS48" s="57"/>
      <c r="BT48" s="57"/>
      <c r="BU48" s="57"/>
      <c r="BV48" s="57"/>
      <c r="BW48" s="57"/>
      <c r="BX48" s="57"/>
      <c r="BY48" s="57"/>
      <c r="BZ48" s="57"/>
    </row>
    <row r="49" spans="1:78" ht="15.75" x14ac:dyDescent="0.25">
      <c r="A49" s="128" t="s">
        <v>494</v>
      </c>
      <c r="B49" s="128"/>
      <c r="C49" s="128"/>
      <c r="D49" s="128"/>
      <c r="E49" s="128"/>
      <c r="F49" s="128"/>
      <c r="G49" s="128"/>
      <c r="H49" s="128"/>
      <c r="I49" s="755" t="s">
        <v>673</v>
      </c>
      <c r="J49" s="755"/>
      <c r="K49" s="755"/>
      <c r="L49" s="755"/>
      <c r="M49" s="755"/>
      <c r="N49" s="755"/>
      <c r="O49" s="755"/>
      <c r="P49" s="755"/>
      <c r="Q49" s="755"/>
      <c r="R49" s="755"/>
      <c r="S49" s="755"/>
      <c r="T49" s="755"/>
      <c r="U49" s="755"/>
      <c r="V49" s="755"/>
      <c r="W49" s="755"/>
      <c r="X49" s="776" t="s">
        <v>674</v>
      </c>
      <c r="Y49" s="776"/>
      <c r="Z49" s="776"/>
      <c r="AA49" s="776"/>
      <c r="AB49" s="776"/>
      <c r="AC49" s="776"/>
      <c r="AD49" s="776"/>
      <c r="AE49" s="776"/>
      <c r="AF49" s="776"/>
      <c r="AG49" s="776"/>
      <c r="AH49" s="776"/>
      <c r="AI49" s="776"/>
      <c r="AJ49" s="776"/>
      <c r="AK49" s="776"/>
      <c r="AL49" s="776"/>
      <c r="AM49" s="776"/>
      <c r="AN49" s="776"/>
      <c r="AO49" s="124"/>
      <c r="AP49" s="776" t="s">
        <v>675</v>
      </c>
      <c r="AQ49" s="776"/>
      <c r="AR49" s="776"/>
      <c r="AS49" s="776"/>
      <c r="AT49" s="776"/>
      <c r="AU49" s="776"/>
      <c r="AV49" s="776"/>
      <c r="AW49" s="776"/>
      <c r="AX49" s="776"/>
      <c r="AY49" s="776"/>
      <c r="AZ49" s="776"/>
      <c r="BA49" s="129"/>
      <c r="BB49" s="129"/>
      <c r="BC49" s="129"/>
      <c r="BD49" s="129"/>
      <c r="BE49" s="129"/>
      <c r="BF49" s="129"/>
      <c r="BG49" s="124"/>
      <c r="BH49" s="124"/>
      <c r="BI49" s="124"/>
      <c r="BJ49" s="124"/>
      <c r="BK49" s="124"/>
      <c r="BL49" s="57"/>
      <c r="BM49" s="57"/>
      <c r="BN49" s="57"/>
      <c r="BO49" s="57"/>
      <c r="BP49" s="57"/>
      <c r="BQ49" s="57"/>
      <c r="BR49" s="57"/>
      <c r="BS49" s="57"/>
      <c r="BT49" s="57"/>
      <c r="BU49" s="57"/>
      <c r="BV49" s="57"/>
      <c r="BW49" s="57"/>
      <c r="BX49" s="57"/>
      <c r="BY49" s="57"/>
      <c r="BZ49" s="57"/>
    </row>
    <row r="50" spans="1:78" ht="15.75" x14ac:dyDescent="0.25">
      <c r="A50" s="130"/>
      <c r="B50" s="130"/>
      <c r="C50" s="130"/>
      <c r="D50" s="131"/>
      <c r="E50" s="131"/>
      <c r="F50" s="131"/>
      <c r="G50" s="131"/>
      <c r="H50" s="131"/>
      <c r="I50" s="131"/>
      <c r="J50" s="131"/>
      <c r="K50" s="131"/>
      <c r="L50" s="756" t="s">
        <v>493</v>
      </c>
      <c r="M50" s="756"/>
      <c r="N50" s="756"/>
      <c r="O50" s="756"/>
      <c r="P50" s="756"/>
      <c r="Q50" s="756"/>
      <c r="R50" s="756"/>
      <c r="S50" s="756"/>
      <c r="T50" s="756"/>
      <c r="U50" s="756"/>
      <c r="V50" s="756"/>
      <c r="W50" s="124"/>
      <c r="X50" s="756" t="s">
        <v>495</v>
      </c>
      <c r="Y50" s="756"/>
      <c r="Z50" s="756"/>
      <c r="AA50" s="756"/>
      <c r="AB50" s="756"/>
      <c r="AC50" s="756"/>
      <c r="AD50" s="756"/>
      <c r="AE50" s="756"/>
      <c r="AF50" s="756"/>
      <c r="AG50" s="756"/>
      <c r="AH50" s="756"/>
      <c r="AI50" s="756"/>
      <c r="AJ50" s="756"/>
      <c r="AK50" s="756"/>
      <c r="AL50" s="756"/>
      <c r="AM50" s="756"/>
      <c r="AN50" s="756"/>
      <c r="AO50" s="124"/>
      <c r="AP50" s="756" t="s">
        <v>496</v>
      </c>
      <c r="AQ50" s="756"/>
      <c r="AR50" s="756"/>
      <c r="AS50" s="756"/>
      <c r="AT50" s="756"/>
      <c r="AU50" s="756"/>
      <c r="AV50" s="756"/>
      <c r="AW50" s="756"/>
      <c r="AX50" s="756"/>
      <c r="AY50" s="756"/>
      <c r="AZ50" s="756"/>
      <c r="BA50" s="129"/>
      <c r="BB50" s="129"/>
      <c r="BC50" s="129"/>
      <c r="BD50" s="129"/>
      <c r="BE50" s="129"/>
      <c r="BF50" s="129"/>
      <c r="BG50" s="124"/>
      <c r="BH50" s="124"/>
      <c r="BI50" s="124"/>
      <c r="BJ50" s="124"/>
      <c r="BK50" s="124"/>
      <c r="BL50" s="57"/>
      <c r="BM50" s="57"/>
      <c r="BN50" s="57"/>
      <c r="BO50" s="57"/>
      <c r="BP50" s="57"/>
      <c r="BQ50" s="57"/>
      <c r="BR50" s="57"/>
      <c r="BS50" s="57"/>
      <c r="BT50" s="57"/>
      <c r="BU50" s="57"/>
      <c r="BV50" s="57"/>
      <c r="BW50" s="57"/>
      <c r="BX50" s="57"/>
      <c r="BY50" s="57"/>
      <c r="BZ50" s="57"/>
    </row>
    <row r="51" spans="1:78" ht="15.75" x14ac:dyDescent="0.25">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57"/>
      <c r="BM51" s="57"/>
      <c r="BN51" s="57"/>
      <c r="BO51" s="57"/>
      <c r="BP51" s="57"/>
      <c r="BQ51" s="57"/>
      <c r="BR51" s="57"/>
      <c r="BS51" s="57"/>
      <c r="BT51" s="57"/>
      <c r="BU51" s="57"/>
      <c r="BV51" s="57"/>
      <c r="BW51" s="57"/>
      <c r="BX51" s="57"/>
      <c r="BY51" s="57"/>
      <c r="BZ51" s="57"/>
    </row>
    <row r="52" spans="1:78" ht="15.75" x14ac:dyDescent="0.25">
      <c r="A52" s="129" t="s">
        <v>276</v>
      </c>
      <c r="B52" s="753" t="s">
        <v>778</v>
      </c>
      <c r="C52" s="753"/>
      <c r="D52" s="129" t="s">
        <v>276</v>
      </c>
      <c r="E52" s="753" t="s">
        <v>773</v>
      </c>
      <c r="F52" s="753"/>
      <c r="G52" s="753"/>
      <c r="H52" s="753"/>
      <c r="I52" s="753"/>
      <c r="J52" s="753"/>
      <c r="K52" s="753"/>
      <c r="L52" s="753"/>
      <c r="M52" s="754">
        <v>20</v>
      </c>
      <c r="N52" s="754"/>
      <c r="O52" s="753" t="s">
        <v>653</v>
      </c>
      <c r="P52" s="753"/>
      <c r="Q52" s="129" t="s">
        <v>277</v>
      </c>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9"/>
      <c r="BA52" s="129"/>
      <c r="BB52" s="129"/>
      <c r="BC52" s="129"/>
      <c r="BD52" s="129"/>
      <c r="BE52" s="129"/>
      <c r="BF52" s="129"/>
      <c r="BG52" s="129"/>
      <c r="BH52" s="129"/>
      <c r="BI52" s="129"/>
      <c r="BJ52" s="129"/>
      <c r="BK52" s="129"/>
      <c r="BQ52" s="57"/>
      <c r="BR52" s="57"/>
      <c r="BS52" s="57"/>
      <c r="BT52" s="57"/>
      <c r="BU52" s="57"/>
      <c r="BV52" s="57"/>
      <c r="BW52" s="57"/>
      <c r="BX52" s="57"/>
      <c r="BY52" s="57"/>
      <c r="BZ52" s="57"/>
    </row>
    <row r="53" spans="1:78" ht="16.5" thickBot="1" x14ac:dyDescent="0.3">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9"/>
      <c r="BA53" s="129"/>
      <c r="BB53" s="129"/>
      <c r="BC53" s="129"/>
      <c r="BD53" s="129"/>
      <c r="BE53" s="129"/>
      <c r="BF53" s="129"/>
      <c r="BG53" s="129"/>
      <c r="BH53" s="129"/>
      <c r="BI53" s="129"/>
      <c r="BJ53" s="129"/>
      <c r="BK53" s="129"/>
      <c r="BQ53" s="57"/>
      <c r="BR53" s="57"/>
      <c r="BS53" s="57"/>
      <c r="BT53" s="57"/>
      <c r="BU53" s="57"/>
      <c r="BV53" s="57"/>
      <c r="BW53" s="57"/>
      <c r="BX53" s="57"/>
      <c r="BY53" s="57"/>
      <c r="BZ53" s="57"/>
    </row>
    <row r="54" spans="1:78" ht="15.75" x14ac:dyDescent="0.25">
      <c r="A54" s="132" t="s">
        <v>497</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4"/>
      <c r="AW54" s="130"/>
      <c r="AX54" s="149"/>
      <c r="AY54" s="124"/>
      <c r="AZ54" s="124"/>
      <c r="BA54" s="124"/>
      <c r="BB54" s="124"/>
      <c r="BC54" s="124"/>
      <c r="BD54" s="124"/>
      <c r="BE54" s="124"/>
      <c r="BF54" s="124"/>
      <c r="BG54" s="124"/>
      <c r="BH54" s="124"/>
      <c r="BI54" s="124"/>
      <c r="BJ54" s="124"/>
      <c r="BK54" s="124"/>
      <c r="BL54" s="57"/>
      <c r="BM54" s="57"/>
      <c r="BN54" s="57"/>
      <c r="BO54" s="57"/>
      <c r="BP54" s="57"/>
      <c r="BQ54" s="57"/>
      <c r="BR54" s="57"/>
      <c r="BS54" s="57"/>
      <c r="BT54" s="57"/>
      <c r="BU54" s="57"/>
      <c r="BV54" s="57"/>
      <c r="BW54" s="57"/>
    </row>
    <row r="55" spans="1:78" ht="18.75" x14ac:dyDescent="0.3">
      <c r="A55" s="782" t="s">
        <v>654</v>
      </c>
      <c r="B55" s="783"/>
      <c r="C55" s="783"/>
      <c r="D55" s="783"/>
      <c r="E55" s="783"/>
      <c r="F55" s="783"/>
      <c r="G55" s="783"/>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3"/>
      <c r="AU55" s="783"/>
      <c r="AV55" s="784"/>
      <c r="AW55" s="135"/>
      <c r="AX55" s="135"/>
      <c r="AY55" s="129"/>
      <c r="AZ55" s="129"/>
      <c r="BA55" s="129"/>
      <c r="BB55" s="129"/>
      <c r="BC55" s="129"/>
      <c r="BD55" s="129"/>
      <c r="BE55" s="129"/>
      <c r="BF55" s="129"/>
      <c r="BG55" s="129"/>
      <c r="BH55" s="129"/>
      <c r="BI55" s="129"/>
      <c r="BJ55" s="129"/>
      <c r="BK55" s="129"/>
      <c r="BS55" s="57"/>
      <c r="BT55" s="57"/>
      <c r="BU55" s="57"/>
      <c r="BV55" s="57"/>
      <c r="BW55" s="57"/>
    </row>
    <row r="56" spans="1:78" ht="15.75" x14ac:dyDescent="0.25">
      <c r="A56" s="772" t="s">
        <v>498</v>
      </c>
      <c r="B56" s="773"/>
      <c r="C56" s="773"/>
      <c r="D56" s="773"/>
      <c r="E56" s="773"/>
      <c r="F56" s="773"/>
      <c r="G56" s="773"/>
      <c r="H56" s="773"/>
      <c r="I56" s="773"/>
      <c r="J56" s="773"/>
      <c r="K56" s="773"/>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4"/>
      <c r="AW56" s="126"/>
      <c r="AX56" s="126"/>
      <c r="AY56" s="129"/>
      <c r="AZ56" s="129"/>
      <c r="BA56" s="129"/>
      <c r="BB56" s="129"/>
      <c r="BC56" s="129"/>
      <c r="BD56" s="129"/>
      <c r="BE56" s="129"/>
      <c r="BF56" s="129"/>
      <c r="BG56" s="129"/>
      <c r="BH56" s="129"/>
      <c r="BI56" s="129"/>
      <c r="BJ56" s="129"/>
      <c r="BK56" s="129"/>
      <c r="BS56" s="61"/>
      <c r="BT56" s="61"/>
      <c r="BU56" s="61"/>
      <c r="BV56" s="61"/>
      <c r="BW56" s="61"/>
      <c r="BX56" s="61"/>
      <c r="BY56" s="61"/>
      <c r="BZ56" s="61"/>
    </row>
    <row r="57" spans="1:78" ht="18.75" x14ac:dyDescent="0.3">
      <c r="A57" s="775"/>
      <c r="B57" s="776"/>
      <c r="C57" s="776"/>
      <c r="D57" s="776"/>
      <c r="E57" s="776"/>
      <c r="F57" s="776"/>
      <c r="G57" s="776"/>
      <c r="H57" s="776"/>
      <c r="I57" s="776"/>
      <c r="J57" s="776"/>
      <c r="K57" s="776"/>
      <c r="L57" s="776"/>
      <c r="M57" s="776"/>
      <c r="N57" s="776"/>
      <c r="O57" s="776"/>
      <c r="P57" s="776"/>
      <c r="Q57" s="776"/>
      <c r="R57" s="130"/>
      <c r="S57" s="130"/>
      <c r="T57" s="130"/>
      <c r="U57" s="130"/>
      <c r="V57" s="130"/>
      <c r="W57" s="777" t="s">
        <v>767</v>
      </c>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9"/>
      <c r="AW57" s="131"/>
      <c r="AX57" s="154"/>
      <c r="AY57" s="126"/>
      <c r="AZ57" s="126"/>
      <c r="BA57" s="126"/>
      <c r="BB57" s="126"/>
      <c r="BC57" s="126"/>
      <c r="BD57" s="126"/>
      <c r="BE57" s="126"/>
      <c r="BF57" s="126"/>
      <c r="BG57" s="126"/>
      <c r="BH57" s="126"/>
      <c r="BI57" s="126"/>
      <c r="BJ57" s="126"/>
      <c r="BK57" s="126"/>
      <c r="BL57" s="62"/>
      <c r="BM57" s="62"/>
      <c r="BN57" s="62"/>
      <c r="BO57" s="62"/>
      <c r="BP57" s="62"/>
      <c r="BQ57" s="62"/>
      <c r="BR57" s="62"/>
      <c r="BS57" s="62"/>
      <c r="BT57" s="62"/>
      <c r="BU57" s="61"/>
      <c r="BV57" s="61"/>
      <c r="BW57" s="61"/>
      <c r="BX57" s="61"/>
      <c r="BY57" s="61"/>
      <c r="BZ57" s="61"/>
    </row>
    <row r="58" spans="1:78" ht="15.75" x14ac:dyDescent="0.25">
      <c r="A58" s="780" t="s">
        <v>274</v>
      </c>
      <c r="B58" s="781"/>
      <c r="C58" s="781"/>
      <c r="D58" s="781"/>
      <c r="E58" s="781"/>
      <c r="F58" s="781"/>
      <c r="G58" s="781"/>
      <c r="H58" s="781"/>
      <c r="I58" s="781"/>
      <c r="J58" s="781"/>
      <c r="K58" s="781"/>
      <c r="L58" s="781"/>
      <c r="M58" s="781"/>
      <c r="N58" s="781"/>
      <c r="O58" s="781"/>
      <c r="P58" s="781"/>
      <c r="Q58" s="781"/>
      <c r="R58" s="130"/>
      <c r="S58" s="130"/>
      <c r="T58" s="130"/>
      <c r="U58" s="130"/>
      <c r="V58" s="130"/>
      <c r="W58" s="769" t="s">
        <v>275</v>
      </c>
      <c r="X58" s="770"/>
      <c r="Y58" s="770"/>
      <c r="Z58" s="770"/>
      <c r="AA58" s="770"/>
      <c r="AB58" s="770"/>
      <c r="AC58" s="770"/>
      <c r="AD58" s="770"/>
      <c r="AE58" s="770"/>
      <c r="AF58" s="770"/>
      <c r="AG58" s="770"/>
      <c r="AH58" s="770"/>
      <c r="AI58" s="770"/>
      <c r="AJ58" s="770"/>
      <c r="AK58" s="770"/>
      <c r="AL58" s="770"/>
      <c r="AM58" s="770"/>
      <c r="AN58" s="770"/>
      <c r="AO58" s="770"/>
      <c r="AP58" s="770"/>
      <c r="AQ58" s="770"/>
      <c r="AR58" s="770"/>
      <c r="AS58" s="770"/>
      <c r="AT58" s="770"/>
      <c r="AU58" s="770"/>
      <c r="AV58" s="771"/>
      <c r="AW58" s="127"/>
      <c r="AX58" s="153"/>
      <c r="AY58" s="127"/>
      <c r="AZ58" s="127"/>
      <c r="BA58" s="127"/>
      <c r="BB58" s="127"/>
      <c r="BC58" s="127"/>
      <c r="BD58" s="127"/>
      <c r="BE58" s="127"/>
      <c r="BF58" s="127"/>
      <c r="BG58" s="127"/>
      <c r="BH58" s="127"/>
      <c r="BI58" s="127"/>
      <c r="BJ58" s="127"/>
      <c r="BK58" s="127"/>
      <c r="BL58" s="63"/>
      <c r="BM58" s="63"/>
      <c r="BN58" s="63"/>
      <c r="BO58" s="63"/>
      <c r="BP58" s="63"/>
      <c r="BQ58" s="63"/>
      <c r="BR58" s="63"/>
      <c r="BS58" s="63"/>
      <c r="BT58" s="63"/>
      <c r="BU58" s="61"/>
      <c r="BV58" s="61"/>
      <c r="BW58" s="61"/>
      <c r="BX58" s="61"/>
      <c r="BY58" s="61"/>
      <c r="BZ58" s="61"/>
    </row>
    <row r="59" spans="1:78" ht="15.75" x14ac:dyDescent="0.25">
      <c r="A59" s="136"/>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7"/>
      <c r="AW59" s="130"/>
      <c r="AX59" s="149"/>
      <c r="AY59" s="130"/>
      <c r="AZ59" s="130"/>
      <c r="BA59" s="130"/>
      <c r="BB59" s="130"/>
      <c r="BC59" s="130"/>
      <c r="BD59" s="130"/>
      <c r="BE59" s="130"/>
      <c r="BF59" s="130"/>
      <c r="BG59" s="130"/>
      <c r="BH59" s="130"/>
      <c r="BI59" s="130"/>
      <c r="BJ59" s="130"/>
      <c r="BK59" s="130"/>
      <c r="BL59" s="61"/>
      <c r="BM59" s="61"/>
      <c r="BN59" s="61"/>
      <c r="BO59" s="61"/>
      <c r="BP59" s="61"/>
      <c r="BQ59" s="61"/>
      <c r="BR59" s="61"/>
      <c r="BS59" s="61"/>
      <c r="BT59" s="61"/>
      <c r="BU59" s="61"/>
      <c r="BV59" s="61"/>
      <c r="BW59" s="61"/>
      <c r="BX59" s="61"/>
      <c r="BY59" s="61"/>
      <c r="BZ59" s="61"/>
    </row>
    <row r="60" spans="1:78" ht="15.75" x14ac:dyDescent="0.25">
      <c r="A60" s="138" t="s">
        <v>276</v>
      </c>
      <c r="B60" s="753" t="s">
        <v>778</v>
      </c>
      <c r="C60" s="753"/>
      <c r="D60" s="139" t="s">
        <v>276</v>
      </c>
      <c r="E60" s="753" t="s">
        <v>773</v>
      </c>
      <c r="F60" s="753"/>
      <c r="G60" s="753"/>
      <c r="H60" s="753"/>
      <c r="I60" s="753"/>
      <c r="J60" s="753"/>
      <c r="K60" s="753"/>
      <c r="L60" s="753"/>
      <c r="M60" s="768">
        <v>20</v>
      </c>
      <c r="N60" s="768"/>
      <c r="O60" s="753" t="s">
        <v>653</v>
      </c>
      <c r="P60" s="753"/>
      <c r="Q60" s="139" t="s">
        <v>277</v>
      </c>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7"/>
      <c r="AW60" s="130"/>
      <c r="AX60" s="149"/>
      <c r="AY60" s="124"/>
      <c r="AZ60" s="124"/>
      <c r="BA60" s="124"/>
      <c r="BB60" s="124"/>
      <c r="BC60" s="124"/>
      <c r="BD60" s="124"/>
      <c r="BE60" s="124"/>
      <c r="BF60" s="124"/>
      <c r="BG60" s="124"/>
      <c r="BH60" s="124"/>
      <c r="BI60" s="124"/>
      <c r="BJ60" s="124"/>
      <c r="BK60" s="124"/>
      <c r="BL60" s="57"/>
      <c r="BM60" s="57"/>
      <c r="BN60" s="57"/>
      <c r="BO60" s="57"/>
      <c r="BP60" s="57"/>
      <c r="BQ60" s="57"/>
      <c r="BR60" s="57"/>
      <c r="BS60" s="57"/>
      <c r="BT60" s="57"/>
      <c r="BU60" s="57"/>
      <c r="BV60" s="57"/>
      <c r="BW60" s="57"/>
      <c r="BX60" s="57"/>
      <c r="BY60" s="57"/>
      <c r="BZ60" s="57"/>
    </row>
    <row r="61" spans="1:78" ht="13.5" thickBot="1" x14ac:dyDescent="0.25">
      <c r="A61" s="64"/>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6"/>
      <c r="AW61" s="61"/>
      <c r="AX61" s="61"/>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row>
    <row r="62" spans="1:78"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row>
    <row r="63" spans="1:78" s="156" customFormat="1" ht="23.25" customHeight="1" x14ac:dyDescent="0.2">
      <c r="A63" s="860" t="s">
        <v>695</v>
      </c>
      <c r="B63" s="861"/>
      <c r="C63" s="861"/>
      <c r="D63" s="861"/>
      <c r="E63" s="861"/>
      <c r="F63" s="861"/>
      <c r="G63" s="861"/>
      <c r="H63" s="861"/>
      <c r="I63" s="861"/>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861"/>
      <c r="AL63" s="861"/>
      <c r="AM63" s="861"/>
      <c r="AN63" s="861"/>
      <c r="AO63" s="861"/>
      <c r="AP63" s="861"/>
      <c r="AQ63" s="861"/>
      <c r="AR63" s="861"/>
      <c r="AS63" s="861"/>
      <c r="AT63" s="861"/>
      <c r="AU63" s="861"/>
      <c r="AV63" s="861"/>
      <c r="AW63" s="861"/>
      <c r="AX63" s="861"/>
      <c r="AY63" s="861"/>
      <c r="AZ63" s="861"/>
      <c r="BA63" s="861"/>
      <c r="BB63" s="861"/>
      <c r="BC63" s="861"/>
      <c r="BD63" s="861"/>
      <c r="BE63" s="861"/>
      <c r="BF63" s="861"/>
      <c r="BG63" s="861"/>
      <c r="BH63" s="861"/>
      <c r="BI63" s="861"/>
      <c r="BJ63" s="861"/>
      <c r="BK63" s="861"/>
      <c r="BL63" s="861"/>
      <c r="BM63" s="861"/>
      <c r="BN63" s="861"/>
      <c r="BO63" s="861"/>
      <c r="BP63" s="861"/>
      <c r="BQ63" s="861"/>
      <c r="BR63" s="861"/>
      <c r="BS63" s="861"/>
      <c r="BT63" s="861"/>
      <c r="BU63" s="861"/>
      <c r="BV63" s="861"/>
      <c r="BW63" s="861"/>
      <c r="BX63" s="861"/>
    </row>
    <row r="64" spans="1:78" s="156" customFormat="1" ht="54" customHeight="1" x14ac:dyDescent="0.2">
      <c r="A64" s="860" t="s">
        <v>696</v>
      </c>
      <c r="B64" s="861"/>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1"/>
      <c r="AY64" s="861"/>
      <c r="AZ64" s="861"/>
      <c r="BA64" s="861"/>
      <c r="BB64" s="861"/>
      <c r="BC64" s="861"/>
      <c r="BD64" s="861"/>
      <c r="BE64" s="861"/>
      <c r="BF64" s="861"/>
      <c r="BG64" s="861"/>
      <c r="BH64" s="861"/>
      <c r="BI64" s="861"/>
      <c r="BJ64" s="861"/>
      <c r="BK64" s="861"/>
      <c r="BL64" s="861"/>
      <c r="BM64" s="861"/>
      <c r="BN64" s="861"/>
      <c r="BO64" s="861"/>
      <c r="BP64" s="861"/>
      <c r="BQ64" s="861"/>
      <c r="BR64" s="861"/>
      <c r="BS64" s="861"/>
      <c r="BT64" s="861"/>
      <c r="BU64" s="861"/>
      <c r="BV64" s="861"/>
      <c r="BW64" s="861"/>
      <c r="BX64" s="861"/>
    </row>
    <row r="65" spans="1:76" s="156" customFormat="1" ht="31.5" customHeight="1" x14ac:dyDescent="0.2">
      <c r="A65" s="860" t="s">
        <v>697</v>
      </c>
      <c r="B65" s="861"/>
      <c r="C65" s="861"/>
      <c r="D65" s="861"/>
      <c r="E65" s="861"/>
      <c r="F65" s="861"/>
      <c r="G65" s="861"/>
      <c r="H65" s="861"/>
      <c r="I65" s="861"/>
      <c r="J65" s="861"/>
      <c r="K65" s="861"/>
      <c r="L65" s="861"/>
      <c r="M65" s="861"/>
      <c r="N65" s="861"/>
      <c r="O65" s="861"/>
      <c r="P65" s="861"/>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61"/>
      <c r="AY65" s="861"/>
      <c r="AZ65" s="861"/>
      <c r="BA65" s="861"/>
      <c r="BB65" s="861"/>
      <c r="BC65" s="861"/>
      <c r="BD65" s="861"/>
      <c r="BE65" s="861"/>
      <c r="BF65" s="861"/>
      <c r="BG65" s="861"/>
      <c r="BH65" s="861"/>
      <c r="BI65" s="861"/>
      <c r="BJ65" s="861"/>
      <c r="BK65" s="861"/>
      <c r="BL65" s="861"/>
      <c r="BM65" s="861"/>
      <c r="BN65" s="861"/>
      <c r="BO65" s="861"/>
      <c r="BP65" s="861"/>
      <c r="BQ65" s="861"/>
      <c r="BR65" s="861"/>
      <c r="BS65" s="861"/>
      <c r="BT65" s="861"/>
      <c r="BU65" s="861"/>
      <c r="BV65" s="861"/>
      <c r="BW65" s="861"/>
      <c r="BX65" s="861"/>
    </row>
    <row r="66" spans="1:76" s="156" customFormat="1" ht="49.5" customHeight="1" x14ac:dyDescent="0.2">
      <c r="A66" s="860" t="s">
        <v>698</v>
      </c>
      <c r="B66" s="861"/>
      <c r="C66" s="861"/>
      <c r="D66" s="861"/>
      <c r="E66" s="861"/>
      <c r="F66" s="861"/>
      <c r="G66" s="861"/>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1"/>
      <c r="AY66" s="861"/>
      <c r="AZ66" s="861"/>
      <c r="BA66" s="861"/>
      <c r="BB66" s="861"/>
      <c r="BC66" s="861"/>
      <c r="BD66" s="861"/>
      <c r="BE66" s="861"/>
      <c r="BF66" s="861"/>
      <c r="BG66" s="861"/>
      <c r="BH66" s="861"/>
      <c r="BI66" s="861"/>
      <c r="BJ66" s="861"/>
      <c r="BK66" s="861"/>
      <c r="BL66" s="861"/>
      <c r="BM66" s="861"/>
      <c r="BN66" s="861"/>
      <c r="BO66" s="861"/>
      <c r="BP66" s="861"/>
      <c r="BQ66" s="861"/>
      <c r="BR66" s="861"/>
      <c r="BS66" s="861"/>
      <c r="BT66" s="861"/>
      <c r="BU66" s="861"/>
      <c r="BV66" s="861"/>
      <c r="BW66" s="861"/>
      <c r="BX66" s="861"/>
    </row>
    <row r="67" spans="1:76" s="156" customFormat="1" ht="23.25" customHeight="1" x14ac:dyDescent="0.2">
      <c r="A67" s="860" t="s">
        <v>699</v>
      </c>
      <c r="B67" s="861"/>
      <c r="C67" s="861"/>
      <c r="D67" s="861"/>
      <c r="E67" s="861"/>
      <c r="F67" s="861"/>
      <c r="G67" s="861"/>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1"/>
      <c r="AY67" s="861"/>
      <c r="AZ67" s="861"/>
      <c r="BA67" s="861"/>
      <c r="BB67" s="861"/>
      <c r="BC67" s="861"/>
      <c r="BD67" s="861"/>
      <c r="BE67" s="861"/>
      <c r="BF67" s="861"/>
      <c r="BG67" s="861"/>
      <c r="BH67" s="861"/>
      <c r="BI67" s="861"/>
      <c r="BJ67" s="861"/>
      <c r="BK67" s="861"/>
      <c r="BL67" s="861"/>
      <c r="BM67" s="861"/>
      <c r="BN67" s="861"/>
      <c r="BO67" s="861"/>
      <c r="BP67" s="861"/>
      <c r="BQ67" s="861"/>
      <c r="BR67" s="861"/>
      <c r="BS67" s="861"/>
      <c r="BT67" s="861"/>
      <c r="BU67" s="861"/>
      <c r="BV67" s="861"/>
      <c r="BW67" s="861"/>
      <c r="BX67" s="861"/>
    </row>
    <row r="68" spans="1:76" s="156" customFormat="1" ht="23.25" customHeight="1" x14ac:dyDescent="0.2">
      <c r="A68" s="862" t="s">
        <v>700</v>
      </c>
      <c r="B68" s="863"/>
      <c r="C68" s="863"/>
      <c r="D68" s="863"/>
      <c r="E68" s="863"/>
      <c r="F68" s="863"/>
      <c r="G68" s="863"/>
      <c r="H68" s="863"/>
      <c r="I68" s="863"/>
      <c r="J68" s="863"/>
      <c r="K68" s="863"/>
      <c r="L68" s="863"/>
      <c r="M68" s="863"/>
      <c r="N68" s="863"/>
      <c r="O68" s="863"/>
      <c r="P68" s="863"/>
      <c r="Q68" s="863"/>
      <c r="R68" s="863"/>
      <c r="S68" s="863"/>
      <c r="T68" s="863"/>
      <c r="U68" s="863"/>
      <c r="V68" s="863"/>
      <c r="W68" s="863"/>
      <c r="X68" s="863"/>
      <c r="Y68" s="863"/>
      <c r="Z68" s="863"/>
      <c r="AA68" s="863"/>
      <c r="AB68" s="863"/>
      <c r="AC68" s="863"/>
      <c r="AD68" s="863"/>
      <c r="AE68" s="863"/>
      <c r="AF68" s="863"/>
      <c r="AG68" s="863"/>
      <c r="AH68" s="863"/>
      <c r="AI68" s="863"/>
      <c r="AJ68" s="863"/>
      <c r="AK68" s="863"/>
      <c r="AL68" s="863"/>
      <c r="AM68" s="863"/>
      <c r="AN68" s="863"/>
      <c r="AO68" s="863"/>
      <c r="AP68" s="863"/>
      <c r="AQ68" s="863"/>
      <c r="AR68" s="863"/>
      <c r="AS68" s="863"/>
      <c r="AT68" s="863"/>
      <c r="AU68" s="863"/>
      <c r="AV68" s="863"/>
      <c r="AW68" s="863"/>
      <c r="AX68" s="863"/>
      <c r="AY68" s="863"/>
      <c r="AZ68" s="863"/>
      <c r="BA68" s="863"/>
      <c r="BB68" s="863"/>
      <c r="BC68" s="863"/>
      <c r="BD68" s="863"/>
      <c r="BE68" s="863"/>
      <c r="BF68" s="863"/>
      <c r="BG68" s="863"/>
      <c r="BH68" s="863"/>
      <c r="BI68" s="863"/>
      <c r="BJ68" s="863"/>
      <c r="BK68" s="863"/>
      <c r="BL68" s="863"/>
      <c r="BM68" s="863"/>
      <c r="BN68" s="863"/>
      <c r="BO68" s="863"/>
      <c r="BP68" s="863"/>
      <c r="BQ68" s="863"/>
      <c r="BR68" s="863"/>
      <c r="BS68" s="863"/>
      <c r="BT68" s="863"/>
      <c r="BU68" s="863"/>
      <c r="BV68" s="863"/>
      <c r="BW68" s="863"/>
      <c r="BX68" s="863"/>
    </row>
    <row r="69" spans="1:76" s="156" customFormat="1" ht="23.25" customHeight="1" x14ac:dyDescent="0.2">
      <c r="A69" s="862" t="s">
        <v>701</v>
      </c>
      <c r="B69" s="863"/>
      <c r="C69" s="863"/>
      <c r="D69" s="863"/>
      <c r="E69" s="863"/>
      <c r="F69" s="863"/>
      <c r="G69" s="863"/>
      <c r="H69" s="863"/>
      <c r="I69" s="863"/>
      <c r="J69" s="863"/>
      <c r="K69" s="863"/>
      <c r="L69" s="863"/>
      <c r="M69" s="863"/>
      <c r="N69" s="863"/>
      <c r="O69" s="863"/>
      <c r="P69" s="863"/>
      <c r="Q69" s="863"/>
      <c r="R69" s="863"/>
      <c r="S69" s="863"/>
      <c r="T69" s="863"/>
      <c r="U69" s="863"/>
      <c r="V69" s="863"/>
      <c r="W69" s="863"/>
      <c r="X69" s="863"/>
      <c r="Y69" s="863"/>
      <c r="Z69" s="863"/>
      <c r="AA69" s="863"/>
      <c r="AB69" s="863"/>
      <c r="AC69" s="863"/>
      <c r="AD69" s="863"/>
      <c r="AE69" s="863"/>
      <c r="AF69" s="863"/>
      <c r="AG69" s="863"/>
      <c r="AH69" s="863"/>
      <c r="AI69" s="863"/>
      <c r="AJ69" s="863"/>
      <c r="AK69" s="863"/>
      <c r="AL69" s="863"/>
      <c r="AM69" s="863"/>
      <c r="AN69" s="863"/>
      <c r="AO69" s="863"/>
      <c r="AP69" s="863"/>
      <c r="AQ69" s="863"/>
      <c r="AR69" s="863"/>
      <c r="AS69" s="863"/>
      <c r="AT69" s="863"/>
      <c r="AU69" s="863"/>
      <c r="AV69" s="863"/>
      <c r="AW69" s="863"/>
      <c r="AX69" s="863"/>
      <c r="AY69" s="863"/>
      <c r="AZ69" s="863"/>
      <c r="BA69" s="863"/>
      <c r="BB69" s="863"/>
      <c r="BC69" s="863"/>
      <c r="BD69" s="863"/>
      <c r="BE69" s="863"/>
      <c r="BF69" s="863"/>
      <c r="BG69" s="863"/>
      <c r="BH69" s="863"/>
      <c r="BI69" s="863"/>
      <c r="BJ69" s="863"/>
      <c r="BK69" s="863"/>
      <c r="BL69" s="863"/>
      <c r="BM69" s="863"/>
      <c r="BN69" s="863"/>
      <c r="BO69" s="863"/>
      <c r="BP69" s="863"/>
      <c r="BQ69" s="863"/>
      <c r="BR69" s="863"/>
      <c r="BS69" s="863"/>
      <c r="BT69" s="863"/>
      <c r="BU69" s="863"/>
      <c r="BV69" s="863"/>
      <c r="BW69" s="863"/>
      <c r="BX69" s="863"/>
    </row>
    <row r="70" spans="1:76" s="156" customFormat="1" ht="23.25" customHeight="1" x14ac:dyDescent="0.2">
      <c r="A70" s="862" t="s">
        <v>702</v>
      </c>
      <c r="B70" s="863"/>
      <c r="C70" s="863"/>
      <c r="D70" s="863"/>
      <c r="E70" s="863"/>
      <c r="F70" s="863"/>
      <c r="G70" s="863"/>
      <c r="H70" s="863"/>
      <c r="I70" s="863"/>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c r="AH70" s="863"/>
      <c r="AI70" s="863"/>
      <c r="AJ70" s="863"/>
      <c r="AK70" s="863"/>
      <c r="AL70" s="863"/>
      <c r="AM70" s="863"/>
      <c r="AN70" s="863"/>
      <c r="AO70" s="863"/>
      <c r="AP70" s="863"/>
      <c r="AQ70" s="863"/>
      <c r="AR70" s="863"/>
      <c r="AS70" s="863"/>
      <c r="AT70" s="863"/>
      <c r="AU70" s="863"/>
      <c r="AV70" s="863"/>
      <c r="AW70" s="863"/>
      <c r="AX70" s="863"/>
      <c r="AY70" s="863"/>
      <c r="AZ70" s="863"/>
      <c r="BA70" s="863"/>
      <c r="BB70" s="863"/>
      <c r="BC70" s="863"/>
      <c r="BD70" s="863"/>
      <c r="BE70" s="863"/>
      <c r="BF70" s="863"/>
      <c r="BG70" s="863"/>
      <c r="BH70" s="863"/>
      <c r="BI70" s="863"/>
      <c r="BJ70" s="863"/>
      <c r="BK70" s="863"/>
      <c r="BL70" s="863"/>
      <c r="BM70" s="863"/>
      <c r="BN70" s="863"/>
      <c r="BO70" s="863"/>
      <c r="BP70" s="863"/>
      <c r="BQ70" s="863"/>
      <c r="BR70" s="863"/>
      <c r="BS70" s="863"/>
      <c r="BT70" s="863"/>
      <c r="BU70" s="863"/>
      <c r="BV70" s="863"/>
      <c r="BW70" s="863"/>
      <c r="BX70" s="863"/>
    </row>
    <row r="71" spans="1:76" s="156" customFormat="1" ht="42.75" customHeight="1" x14ac:dyDescent="0.2">
      <c r="A71" s="860" t="s">
        <v>703</v>
      </c>
      <c r="B71" s="861"/>
      <c r="C71" s="861"/>
      <c r="D71" s="861"/>
      <c r="E71" s="861"/>
      <c r="F71" s="861"/>
      <c r="G71" s="861"/>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1"/>
      <c r="AY71" s="861"/>
      <c r="AZ71" s="861"/>
      <c r="BA71" s="861"/>
      <c r="BB71" s="861"/>
      <c r="BC71" s="861"/>
      <c r="BD71" s="861"/>
      <c r="BE71" s="861"/>
      <c r="BF71" s="861"/>
      <c r="BG71" s="861"/>
      <c r="BH71" s="861"/>
      <c r="BI71" s="861"/>
      <c r="BJ71" s="861"/>
      <c r="BK71" s="861"/>
      <c r="BL71" s="861"/>
      <c r="BM71" s="861"/>
      <c r="BN71" s="861"/>
      <c r="BO71" s="861"/>
      <c r="BP71" s="861"/>
      <c r="BQ71" s="861"/>
      <c r="BR71" s="861"/>
      <c r="BS71" s="861"/>
      <c r="BT71" s="861"/>
      <c r="BU71" s="861"/>
      <c r="BV71" s="861"/>
      <c r="BW71" s="861"/>
      <c r="BX71" s="861"/>
    </row>
    <row r="72" spans="1:76" x14ac:dyDescent="0.2">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8"/>
      <c r="BR72" s="168"/>
      <c r="BS72" s="168"/>
      <c r="BT72" s="168"/>
      <c r="BU72" s="168"/>
      <c r="BV72" s="168"/>
      <c r="BW72" s="168"/>
      <c r="BX72" s="168"/>
    </row>
    <row r="73" spans="1:76" x14ac:dyDescent="0.2">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68"/>
      <c r="BN73" s="168"/>
      <c r="BO73" s="168"/>
      <c r="BP73" s="168"/>
      <c r="BQ73" s="168"/>
      <c r="BR73" s="168"/>
      <c r="BS73" s="168"/>
      <c r="BT73" s="168"/>
      <c r="BU73" s="168"/>
      <c r="BV73" s="168"/>
      <c r="BW73" s="168"/>
      <c r="BX73" s="168"/>
    </row>
    <row r="74" spans="1:76" x14ac:dyDescent="0.2">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68"/>
      <c r="BN74" s="168"/>
      <c r="BO74" s="168"/>
      <c r="BP74" s="168"/>
      <c r="BQ74" s="168"/>
      <c r="BR74" s="168"/>
      <c r="BS74" s="168"/>
      <c r="BT74" s="168"/>
      <c r="BU74" s="168"/>
      <c r="BV74" s="168"/>
      <c r="BW74" s="168"/>
      <c r="BX74" s="168"/>
    </row>
  </sheetData>
  <mergeCells count="363">
    <mergeCell ref="A63:BX63"/>
    <mergeCell ref="A64:BX64"/>
    <mergeCell ref="A65:BX65"/>
    <mergeCell ref="A66:BX66"/>
    <mergeCell ref="A67:BX67"/>
    <mergeCell ref="A68:BX68"/>
    <mergeCell ref="A69:BX69"/>
    <mergeCell ref="A70:BX70"/>
    <mergeCell ref="A71:BX71"/>
    <mergeCell ref="BT17:BZ17"/>
    <mergeCell ref="BM16:BS16"/>
    <mergeCell ref="BT16:BZ16"/>
    <mergeCell ref="AY15:BE15"/>
    <mergeCell ref="BF15:BL15"/>
    <mergeCell ref="AY17:BE17"/>
    <mergeCell ref="BT25:BZ25"/>
    <mergeCell ref="BM26:BS26"/>
    <mergeCell ref="BT26:BZ26"/>
    <mergeCell ref="AY26:BE26"/>
    <mergeCell ref="BF26:BL26"/>
    <mergeCell ref="BM20:BS20"/>
    <mergeCell ref="BT21:BZ21"/>
    <mergeCell ref="BT20:BZ20"/>
    <mergeCell ref="AY20:BE20"/>
    <mergeCell ref="BF20:BL20"/>
    <mergeCell ref="BT22:BZ22"/>
    <mergeCell ref="AY18:BE18"/>
    <mergeCell ref="BF18:BL18"/>
    <mergeCell ref="BM18:BS18"/>
    <mergeCell ref="BT18:BZ18"/>
    <mergeCell ref="BM19:BS19"/>
    <mergeCell ref="BT19:BZ19"/>
    <mergeCell ref="BM15:BS15"/>
    <mergeCell ref="AY31:BE31"/>
    <mergeCell ref="BF31:BL31"/>
    <mergeCell ref="AR34:AV34"/>
    <mergeCell ref="AY34:BE34"/>
    <mergeCell ref="BF34:BL34"/>
    <mergeCell ref="AY30:BE30"/>
    <mergeCell ref="BF30:BL30"/>
    <mergeCell ref="AY25:BE25"/>
    <mergeCell ref="BF25:BL25"/>
    <mergeCell ref="AR27:AV27"/>
    <mergeCell ref="AY27:BE27"/>
    <mergeCell ref="BF27:BL27"/>
    <mergeCell ref="AR28:AV28"/>
    <mergeCell ref="AY28:BE28"/>
    <mergeCell ref="BF28:BL28"/>
    <mergeCell ref="E25:AM25"/>
    <mergeCell ref="AN25:AQ25"/>
    <mergeCell ref="AR25:AV25"/>
    <mergeCell ref="AN29:AQ29"/>
    <mergeCell ref="AR29:AV29"/>
    <mergeCell ref="A27:D27"/>
    <mergeCell ref="AY19:BE19"/>
    <mergeCell ref="BF19:BL19"/>
    <mergeCell ref="E19:AM19"/>
    <mergeCell ref="E27:AM27"/>
    <mergeCell ref="AY22:BE22"/>
    <mergeCell ref="BF22:BL22"/>
    <mergeCell ref="A26:D26"/>
    <mergeCell ref="E26:AM26"/>
    <mergeCell ref="AN26:AQ26"/>
    <mergeCell ref="AR26:AV26"/>
    <mergeCell ref="A28:D28"/>
    <mergeCell ref="E28:AM28"/>
    <mergeCell ref="AN27:AQ27"/>
    <mergeCell ref="AN28:AQ28"/>
    <mergeCell ref="E15:AM15"/>
    <mergeCell ref="AN15:AQ15"/>
    <mergeCell ref="AR15:AV15"/>
    <mergeCell ref="A20:D20"/>
    <mergeCell ref="E20:AM20"/>
    <mergeCell ref="AN20:AQ20"/>
    <mergeCell ref="AR20:AV20"/>
    <mergeCell ref="A16:D16"/>
    <mergeCell ref="E16:AM16"/>
    <mergeCell ref="AN16:AQ16"/>
    <mergeCell ref="AR16:AV16"/>
    <mergeCell ref="AN17:AQ17"/>
    <mergeCell ref="A18:D18"/>
    <mergeCell ref="E18:AM18"/>
    <mergeCell ref="AN18:AQ18"/>
    <mergeCell ref="AR18:AV18"/>
    <mergeCell ref="A15:D15"/>
    <mergeCell ref="A12:D12"/>
    <mergeCell ref="AN11:AQ11"/>
    <mergeCell ref="AN12:AQ12"/>
    <mergeCell ref="A14:D14"/>
    <mergeCell ref="E14:AM14"/>
    <mergeCell ref="AN14:AQ14"/>
    <mergeCell ref="AR11:AV11"/>
    <mergeCell ref="AY11:BE11"/>
    <mergeCell ref="AR14:AV14"/>
    <mergeCell ref="AY14:BE14"/>
    <mergeCell ref="A13:D13"/>
    <mergeCell ref="E13:AM13"/>
    <mergeCell ref="AN13:AQ13"/>
    <mergeCell ref="AR13:AV13"/>
    <mergeCell ref="E12:AM12"/>
    <mergeCell ref="AR12:AV12"/>
    <mergeCell ref="A11:D11"/>
    <mergeCell ref="E11:AM11"/>
    <mergeCell ref="A1:BZ1"/>
    <mergeCell ref="A3:D5"/>
    <mergeCell ref="E3:AM5"/>
    <mergeCell ref="AN3:AQ5"/>
    <mergeCell ref="AR3:AV5"/>
    <mergeCell ref="AY3:BZ3"/>
    <mergeCell ref="AY4:BA4"/>
    <mergeCell ref="AY5:BE5"/>
    <mergeCell ref="BF5:BL5"/>
    <mergeCell ref="BT4:BZ5"/>
    <mergeCell ref="BM4:BO4"/>
    <mergeCell ref="BP4:BQ4"/>
    <mergeCell ref="BR4:BS4"/>
    <mergeCell ref="BM5:BS5"/>
    <mergeCell ref="BF4:BH4"/>
    <mergeCell ref="BI4:BJ4"/>
    <mergeCell ref="BM9:BS9"/>
    <mergeCell ref="BT9:BZ9"/>
    <mergeCell ref="BF9:BL9"/>
    <mergeCell ref="BM8:BS8"/>
    <mergeCell ref="BT8:BZ8"/>
    <mergeCell ref="BM11:BS11"/>
    <mergeCell ref="BF11:BL11"/>
    <mergeCell ref="AY12:BE12"/>
    <mergeCell ref="BF12:BL12"/>
    <mergeCell ref="AY8:BE8"/>
    <mergeCell ref="BM10:BS10"/>
    <mergeCell ref="BT10:BZ10"/>
    <mergeCell ref="AR7:AV7"/>
    <mergeCell ref="A7:D7"/>
    <mergeCell ref="E7:AM7"/>
    <mergeCell ref="AN7:AQ7"/>
    <mergeCell ref="AY9:BE9"/>
    <mergeCell ref="AY7:BE7"/>
    <mergeCell ref="BK4:BL4"/>
    <mergeCell ref="BS2:BY2"/>
    <mergeCell ref="BD4:BE4"/>
    <mergeCell ref="AW3:AW5"/>
    <mergeCell ref="AX3:AX5"/>
    <mergeCell ref="BM7:BS7"/>
    <mergeCell ref="A6:D6"/>
    <mergeCell ref="E6:AM6"/>
    <mergeCell ref="AN6:AQ6"/>
    <mergeCell ref="AR6:AV6"/>
    <mergeCell ref="BF7:BL7"/>
    <mergeCell ref="BB4:BC4"/>
    <mergeCell ref="AY6:BE6"/>
    <mergeCell ref="BF6:BL6"/>
    <mergeCell ref="BM6:BS6"/>
    <mergeCell ref="BT6:BZ6"/>
    <mergeCell ref="BT7:BZ7"/>
    <mergeCell ref="BF8:BL8"/>
    <mergeCell ref="A10:D10"/>
    <mergeCell ref="E10:AM10"/>
    <mergeCell ref="AN10:AQ10"/>
    <mergeCell ref="AR10:AV10"/>
    <mergeCell ref="A9:D9"/>
    <mergeCell ref="E9:AM9"/>
    <mergeCell ref="AN9:AQ9"/>
    <mergeCell ref="AR9:AV9"/>
    <mergeCell ref="A8:D8"/>
    <mergeCell ref="E8:AM8"/>
    <mergeCell ref="AN8:AQ8"/>
    <mergeCell ref="AR8:AV8"/>
    <mergeCell ref="BT15:BZ15"/>
    <mergeCell ref="AY16:BE16"/>
    <mergeCell ref="BF16:BL16"/>
    <mergeCell ref="AY10:BE10"/>
    <mergeCell ref="BF10:BL10"/>
    <mergeCell ref="AY13:BE13"/>
    <mergeCell ref="BF13:BL13"/>
    <mergeCell ref="BM13:BS13"/>
    <mergeCell ref="BT13:BZ13"/>
    <mergeCell ref="BT11:BZ11"/>
    <mergeCell ref="BF14:BL14"/>
    <mergeCell ref="BM14:BS14"/>
    <mergeCell ref="BT14:BZ14"/>
    <mergeCell ref="BM12:BS12"/>
    <mergeCell ref="BT12:BZ12"/>
    <mergeCell ref="BM22:BS22"/>
    <mergeCell ref="A23:D23"/>
    <mergeCell ref="E23:AK23"/>
    <mergeCell ref="AN23:AQ23"/>
    <mergeCell ref="AR23:AV23"/>
    <mergeCell ref="AY23:BE23"/>
    <mergeCell ref="BF23:BL23"/>
    <mergeCell ref="BM23:BS23"/>
    <mergeCell ref="BF17:BL17"/>
    <mergeCell ref="A19:D19"/>
    <mergeCell ref="AN19:AQ19"/>
    <mergeCell ref="AR19:AV19"/>
    <mergeCell ref="A17:D17"/>
    <mergeCell ref="E17:AM17"/>
    <mergeCell ref="AR17:AV17"/>
    <mergeCell ref="BM17:BS17"/>
    <mergeCell ref="BT38:BZ38"/>
    <mergeCell ref="AY38:BE38"/>
    <mergeCell ref="BF38:BL38"/>
    <mergeCell ref="BF37:BL37"/>
    <mergeCell ref="BT37:BZ37"/>
    <mergeCell ref="BM38:BS38"/>
    <mergeCell ref="AY32:BE32"/>
    <mergeCell ref="BF32:BL32"/>
    <mergeCell ref="BM33:BS33"/>
    <mergeCell ref="BT33:BZ33"/>
    <mergeCell ref="AY33:BE33"/>
    <mergeCell ref="BF33:BL33"/>
    <mergeCell ref="BM32:BS32"/>
    <mergeCell ref="BT32:BZ32"/>
    <mergeCell ref="BM36:BS36"/>
    <mergeCell ref="BT36:BZ36"/>
    <mergeCell ref="AY36:BE36"/>
    <mergeCell ref="BF36:BL36"/>
    <mergeCell ref="AY37:BE37"/>
    <mergeCell ref="BM34:BS34"/>
    <mergeCell ref="BT34:BZ34"/>
    <mergeCell ref="BM37:BS37"/>
    <mergeCell ref="A30:D30"/>
    <mergeCell ref="E30:AM30"/>
    <mergeCell ref="A36:D36"/>
    <mergeCell ref="E36:AM36"/>
    <mergeCell ref="AN36:AQ36"/>
    <mergeCell ref="AR36:AV36"/>
    <mergeCell ref="A29:D29"/>
    <mergeCell ref="E29:AM29"/>
    <mergeCell ref="AN31:AQ31"/>
    <mergeCell ref="AR31:AV31"/>
    <mergeCell ref="A32:D32"/>
    <mergeCell ref="E32:AM32"/>
    <mergeCell ref="AN32:AQ32"/>
    <mergeCell ref="AR32:AV32"/>
    <mergeCell ref="A34:D34"/>
    <mergeCell ref="E34:AM34"/>
    <mergeCell ref="E33:AM33"/>
    <mergeCell ref="AN33:AQ33"/>
    <mergeCell ref="AN34:AQ34"/>
    <mergeCell ref="A38:D38"/>
    <mergeCell ref="E38:AM38"/>
    <mergeCell ref="AN38:AQ38"/>
    <mergeCell ref="E37:AM37"/>
    <mergeCell ref="AN37:AQ37"/>
    <mergeCell ref="AR37:AV37"/>
    <mergeCell ref="A42:D42"/>
    <mergeCell ref="E42:AM42"/>
    <mergeCell ref="AR38:AV38"/>
    <mergeCell ref="A37:D37"/>
    <mergeCell ref="AN42:AQ42"/>
    <mergeCell ref="AR42:AV42"/>
    <mergeCell ref="BT43:BZ43"/>
    <mergeCell ref="BT42:BZ42"/>
    <mergeCell ref="BM42:BS42"/>
    <mergeCell ref="BM43:BS43"/>
    <mergeCell ref="AY42:BE42"/>
    <mergeCell ref="BF42:BL42"/>
    <mergeCell ref="AY43:BE43"/>
    <mergeCell ref="B60:C60"/>
    <mergeCell ref="E60:L60"/>
    <mergeCell ref="M60:N60"/>
    <mergeCell ref="O60:P60"/>
    <mergeCell ref="W58:AV58"/>
    <mergeCell ref="O52:P52"/>
    <mergeCell ref="A56:AV56"/>
    <mergeCell ref="A57:Q57"/>
    <mergeCell ref="W57:AV57"/>
    <mergeCell ref="A58:Q58"/>
    <mergeCell ref="X49:AN49"/>
    <mergeCell ref="AP49:AZ49"/>
    <mergeCell ref="A55:AV55"/>
    <mergeCell ref="L50:V50"/>
    <mergeCell ref="X50:AN50"/>
    <mergeCell ref="AP50:AZ50"/>
    <mergeCell ref="B52:C52"/>
    <mergeCell ref="E52:L52"/>
    <mergeCell ref="M52:N52"/>
    <mergeCell ref="I49:W49"/>
    <mergeCell ref="A41:D41"/>
    <mergeCell ref="E41:AM41"/>
    <mergeCell ref="AN41:AQ41"/>
    <mergeCell ref="AR41:AV41"/>
    <mergeCell ref="AY41:BE41"/>
    <mergeCell ref="BF41:BL41"/>
    <mergeCell ref="AS47:BK47"/>
    <mergeCell ref="A45:BC45"/>
    <mergeCell ref="A46:T46"/>
    <mergeCell ref="W46:AG46"/>
    <mergeCell ref="AI46:AQ46"/>
    <mergeCell ref="AS46:BK46"/>
    <mergeCell ref="W47:AG47"/>
    <mergeCell ref="AI47:AQ47"/>
    <mergeCell ref="BF43:BL43"/>
    <mergeCell ref="A43:D43"/>
    <mergeCell ref="E43:AM43"/>
    <mergeCell ref="AN43:AQ43"/>
    <mergeCell ref="AR43:AV43"/>
    <mergeCell ref="BM41:BS41"/>
    <mergeCell ref="BT41:BZ41"/>
    <mergeCell ref="A39:D39"/>
    <mergeCell ref="E39:AM39"/>
    <mergeCell ref="AN39:AQ39"/>
    <mergeCell ref="AR39:AV39"/>
    <mergeCell ref="AY39:BE39"/>
    <mergeCell ref="BF39:BL39"/>
    <mergeCell ref="BM39:BS39"/>
    <mergeCell ref="BT39:BZ39"/>
    <mergeCell ref="A40:D40"/>
    <mergeCell ref="E40:AM40"/>
    <mergeCell ref="AN40:AQ40"/>
    <mergeCell ref="AR40:AV40"/>
    <mergeCell ref="AY40:BE40"/>
    <mergeCell ref="BF40:BL40"/>
    <mergeCell ref="BM40:BS40"/>
    <mergeCell ref="BT40:BZ40"/>
    <mergeCell ref="BM27:BS27"/>
    <mergeCell ref="BT27:BZ27"/>
    <mergeCell ref="A21:D21"/>
    <mergeCell ref="E21:AM21"/>
    <mergeCell ref="AN21:AQ21"/>
    <mergeCell ref="AR21:AV21"/>
    <mergeCell ref="AY21:BE21"/>
    <mergeCell ref="BF21:BL21"/>
    <mergeCell ref="BM21:BS21"/>
    <mergeCell ref="A25:D25"/>
    <mergeCell ref="BT23:BZ23"/>
    <mergeCell ref="A24:D24"/>
    <mergeCell ref="E24:AK24"/>
    <mergeCell ref="AN24:AQ24"/>
    <mergeCell ref="AR24:AV24"/>
    <mergeCell ref="AY24:BE24"/>
    <mergeCell ref="BF24:BL24"/>
    <mergeCell ref="BM24:BS24"/>
    <mergeCell ref="BT24:BZ24"/>
    <mergeCell ref="BM25:BS25"/>
    <mergeCell ref="A22:D22"/>
    <mergeCell ref="AN22:AQ22"/>
    <mergeCell ref="E22:AK22"/>
    <mergeCell ref="AR22:AV22"/>
    <mergeCell ref="BM28:BS28"/>
    <mergeCell ref="BT28:BZ28"/>
    <mergeCell ref="A35:D35"/>
    <mergeCell ref="E35:AM35"/>
    <mergeCell ref="AN35:AQ35"/>
    <mergeCell ref="AR35:AV35"/>
    <mergeCell ref="AY35:BE35"/>
    <mergeCell ref="BF35:BL35"/>
    <mergeCell ref="BM35:BS35"/>
    <mergeCell ref="BT35:BZ35"/>
    <mergeCell ref="BM30:BS30"/>
    <mergeCell ref="BT30:BZ30"/>
    <mergeCell ref="AN30:AQ30"/>
    <mergeCell ref="AR30:AV30"/>
    <mergeCell ref="BM29:BS29"/>
    <mergeCell ref="BT29:BZ29"/>
    <mergeCell ref="AY29:BE29"/>
    <mergeCell ref="BF29:BL29"/>
    <mergeCell ref="BM31:BS31"/>
    <mergeCell ref="BT31:BZ31"/>
    <mergeCell ref="AR33:AV33"/>
    <mergeCell ref="A31:D31"/>
    <mergeCell ref="E31:AM31"/>
    <mergeCell ref="A33:D33"/>
  </mergeCells>
  <phoneticPr fontId="32" type="noConversion"/>
  <pageMargins left="0" right="0" top="0" bottom="0" header="0" footer="0"/>
  <pageSetup paperSize="9" scale="40"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16</vt:i4>
      </vt:variant>
    </vt:vector>
  </HeadingPairs>
  <TitlesOfParts>
    <vt:vector size="44" baseType="lpstr">
      <vt:lpstr>справочник</vt:lpstr>
      <vt:lpstr>ФОТ</vt:lpstr>
      <vt:lpstr>командировки</vt:lpstr>
      <vt:lpstr>по уходу за ребенком</vt:lpstr>
      <vt:lpstr>взносы</vt:lpstr>
      <vt:lpstr>налоги</vt:lpstr>
      <vt:lpstr>закупки221</vt:lpstr>
      <vt:lpstr>транспортные</vt:lpstr>
      <vt:lpstr>коммунальные</vt:lpstr>
      <vt:lpstr>имущество</vt:lpstr>
      <vt:lpstr>прочие работы и услуги</vt:lpstr>
      <vt:lpstr>ОС и МЗ</vt:lpstr>
      <vt:lpstr>5ФОТ кл рук</vt:lpstr>
      <vt:lpstr>5взносы кл рук</vt:lpstr>
      <vt:lpstr>5прочие выплаты 321</vt:lpstr>
      <vt:lpstr>5 кред задолж</vt:lpstr>
      <vt:lpstr>5целевые244</vt:lpstr>
      <vt:lpstr>5целевые244 основные</vt:lpstr>
      <vt:lpstr>5целевые243</vt:lpstr>
      <vt:lpstr>2 ФОТ (пл)</vt:lpstr>
      <vt:lpstr>2взносы (пл)</vt:lpstr>
      <vt:lpstr>2(223)</vt:lpstr>
      <vt:lpstr>2 платные</vt:lpstr>
      <vt:lpstr>План 1 раздел</vt:lpstr>
      <vt:lpstr>План 2 раздел</vt:lpstr>
      <vt:lpstr>Лист3</vt:lpstr>
      <vt:lpstr>Лист4</vt:lpstr>
      <vt:lpstr>Лист5</vt:lpstr>
      <vt:lpstr>'2 платные'!Область_печати</vt:lpstr>
      <vt:lpstr>'2 ФОТ (пл)'!Область_печати</vt:lpstr>
      <vt:lpstr>'5 кред задолж'!Область_печати</vt:lpstr>
      <vt:lpstr>'5взносы кл рук'!Область_печати</vt:lpstr>
      <vt:lpstr>'5ФОТ кл рук'!Область_печати</vt:lpstr>
      <vt:lpstr>'5целевые244'!Область_печати</vt:lpstr>
      <vt:lpstr>'5целевые244 основные'!Область_печати</vt:lpstr>
      <vt:lpstr>взносы!Область_печати</vt:lpstr>
      <vt:lpstr>закупки221!Область_печати</vt:lpstr>
      <vt:lpstr>командировки!Область_печати</vt:lpstr>
      <vt:lpstr>коммунальные!Область_печати</vt:lpstr>
      <vt:lpstr>'ОС и МЗ'!Область_печати</vt:lpstr>
      <vt:lpstr>'План 1 раздел'!Область_печати</vt:lpstr>
      <vt:lpstr>'План 2 раздел'!Область_печати</vt:lpstr>
      <vt:lpstr>'прочие работы и услуги'!Область_печати</vt:lpstr>
      <vt:lpstr>ФОТ!Область_печати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Medko</cp:lastModifiedBy>
  <cp:lastPrinted>2024-11-20T06:36:41Z</cp:lastPrinted>
  <dcterms:created xsi:type="dcterms:W3CDTF">2008-10-01T13:21:49Z</dcterms:created>
  <dcterms:modified xsi:type="dcterms:W3CDTF">2025-01-10T07:07:23Z</dcterms:modified>
</cp:coreProperties>
</file>